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DOCUMENTS  ITIE\"/>
    </mc:Choice>
  </mc:AlternateContent>
  <xr:revisionPtr revIDLastSave="0" documentId="13_ncr:1_{B70E7032-46B5-4DE1-AC0A-90BEC637929A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GRAVIER CONCASSE" sheetId="1" r:id="rId1"/>
    <sheet name="STATISTIQUE" sheetId="6" r:id="rId2"/>
    <sheet name="EXPEDITION OR" sheetId="2" r:id="rId3"/>
    <sheet name="CALCAIRE" sheetId="3" r:id="rId4"/>
    <sheet name="PHOSPHATE" sheetId="4" r:id="rId5"/>
    <sheet name="DOLOMIE" sheetId="5" r:id="rId6"/>
  </sheets>
  <calcPr calcId="191029"/>
</workbook>
</file>

<file path=xl/calcChain.xml><?xml version="1.0" encoding="utf-8"?>
<calcChain xmlns="http://schemas.openxmlformats.org/spreadsheetml/2006/main">
  <c r="E17" i="3" l="1"/>
  <c r="I5" i="1"/>
  <c r="G11" i="4"/>
  <c r="H11" i="4" s="1"/>
  <c r="G299" i="1"/>
  <c r="H299" i="1" s="1"/>
  <c r="G273" i="1"/>
  <c r="G287" i="1"/>
  <c r="R5" i="1"/>
  <c r="Q5" i="1"/>
  <c r="O5" i="1"/>
  <c r="N5" i="1"/>
  <c r="F248" i="1"/>
  <c r="M5" i="1"/>
  <c r="L5" i="1"/>
  <c r="K5" i="1"/>
  <c r="J5" i="1"/>
  <c r="E10" i="5"/>
  <c r="F254" i="1"/>
  <c r="F253" i="1"/>
  <c r="F244" i="1"/>
  <c r="F215" i="1"/>
  <c r="F249" i="1"/>
  <c r="F233" i="1"/>
  <c r="F225" i="1"/>
  <c r="F201" i="1"/>
  <c r="F179" i="1"/>
  <c r="F132" i="1"/>
  <c r="F57" i="1"/>
  <c r="F30" i="1"/>
  <c r="F17" i="3"/>
  <c r="F18" i="3" s="1"/>
  <c r="F19" i="3" s="1"/>
  <c r="F20" i="3" s="1"/>
  <c r="F21" i="3" s="1"/>
  <c r="F22" i="3" s="1"/>
  <c r="F23" i="3" s="1"/>
  <c r="F24" i="3" s="1"/>
  <c r="F25" i="3" s="1"/>
  <c r="E18" i="3"/>
  <c r="E19" i="3"/>
  <c r="E20" i="3"/>
  <c r="E21" i="3"/>
  <c r="E22" i="3"/>
  <c r="E23" i="3"/>
  <c r="E24" i="3"/>
  <c r="E25" i="3"/>
  <c r="F240" i="1"/>
  <c r="F218" i="1"/>
  <c r="F217" i="1"/>
  <c r="G3" i="4"/>
  <c r="G4" i="4" s="1"/>
  <c r="H3" i="4"/>
  <c r="G279" i="1"/>
  <c r="G280" i="1" s="1"/>
  <c r="G281" i="1" s="1"/>
  <c r="G282" i="1" s="1"/>
  <c r="G283" i="1" s="1"/>
  <c r="G284" i="1" s="1"/>
  <c r="G285" i="1" s="1"/>
  <c r="G286" i="1" s="1"/>
  <c r="G6" i="3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5" i="3"/>
  <c r="F6" i="3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5" i="3"/>
  <c r="E11" i="3"/>
  <c r="E12" i="3"/>
  <c r="E13" i="3"/>
  <c r="E14" i="3"/>
  <c r="E15" i="3"/>
  <c r="E16" i="3"/>
  <c r="E10" i="3"/>
  <c r="E9" i="3"/>
  <c r="E8" i="3"/>
  <c r="E7" i="3"/>
  <c r="E6" i="3"/>
  <c r="E5" i="3"/>
  <c r="E4" i="3"/>
  <c r="E9" i="5"/>
  <c r="E5" i="5"/>
  <c r="E6" i="5"/>
  <c r="E7" i="5"/>
  <c r="E8" i="5"/>
  <c r="E4" i="5"/>
  <c r="F306" i="1"/>
  <c r="G6" i="2"/>
  <c r="G11" i="2"/>
  <c r="G13" i="2"/>
  <c r="G18" i="2"/>
  <c r="G23" i="2"/>
  <c r="G25" i="2"/>
  <c r="F5" i="2"/>
  <c r="G5" i="2" s="1"/>
  <c r="F6" i="2"/>
  <c r="F7" i="2"/>
  <c r="G7" i="2" s="1"/>
  <c r="F8" i="2"/>
  <c r="G8" i="2" s="1"/>
  <c r="F9" i="2"/>
  <c r="G9" i="2" s="1"/>
  <c r="F10" i="2"/>
  <c r="G10" i="2" s="1"/>
  <c r="F11" i="2"/>
  <c r="F12" i="2"/>
  <c r="G12" i="2" s="1"/>
  <c r="F13" i="2"/>
  <c r="F14" i="2"/>
  <c r="G14" i="2" s="1"/>
  <c r="F15" i="2"/>
  <c r="G15" i="2" s="1"/>
  <c r="F16" i="2"/>
  <c r="G16" i="2" s="1"/>
  <c r="F17" i="2"/>
  <c r="G17" i="2" s="1"/>
  <c r="F18" i="2"/>
  <c r="F19" i="2"/>
  <c r="G19" i="2" s="1"/>
  <c r="F20" i="2"/>
  <c r="G20" i="2" s="1"/>
  <c r="F21" i="2"/>
  <c r="G21" i="2" s="1"/>
  <c r="F22" i="2"/>
  <c r="G22" i="2" s="1"/>
  <c r="F23" i="2"/>
  <c r="F24" i="2"/>
  <c r="G24" i="2" s="1"/>
  <c r="F25" i="2"/>
  <c r="F26" i="2"/>
  <c r="G26" i="2" s="1"/>
  <c r="F27" i="2"/>
  <c r="G27" i="2" s="1"/>
  <c r="F28" i="2"/>
  <c r="G28" i="2" s="1"/>
  <c r="F29" i="2"/>
  <c r="G29" i="2" s="1"/>
  <c r="F4" i="2"/>
  <c r="G4" i="2" s="1"/>
  <c r="F3" i="2"/>
  <c r="G3" i="2" s="1"/>
  <c r="F71" i="1"/>
  <c r="F70" i="1"/>
  <c r="F29" i="1"/>
  <c r="F317" i="1"/>
  <c r="F316" i="1"/>
  <c r="F311" i="1"/>
  <c r="F131" i="1"/>
  <c r="F130" i="1"/>
  <c r="F129" i="1"/>
  <c r="F128" i="1"/>
  <c r="F127" i="1"/>
  <c r="F109" i="1"/>
  <c r="F224" i="1"/>
  <c r="F178" i="1"/>
  <c r="F171" i="1"/>
  <c r="F56" i="1"/>
  <c r="F232" i="1"/>
  <c r="F239" i="1"/>
  <c r="F238" i="1"/>
  <c r="F223" i="1"/>
  <c r="F170" i="1"/>
  <c r="F177" i="1"/>
  <c r="F176" i="1"/>
  <c r="F65" i="1"/>
  <c r="H292" i="1"/>
  <c r="H293" i="1"/>
  <c r="H291" i="1"/>
  <c r="F231" i="1"/>
  <c r="F230" i="1"/>
  <c r="F229" i="1"/>
  <c r="F228" i="1"/>
  <c r="F237" i="1"/>
  <c r="F236" i="1"/>
  <c r="F309" i="1"/>
  <c r="F310" i="1"/>
  <c r="F308" i="1"/>
  <c r="F200" i="1"/>
  <c r="F108" i="1"/>
  <c r="F55" i="1"/>
  <c r="F28" i="1"/>
  <c r="F222" i="1"/>
  <c r="F216" i="1"/>
  <c r="F199" i="1"/>
  <c r="F169" i="1"/>
  <c r="F168" i="1"/>
  <c r="F167" i="1"/>
  <c r="F166" i="1"/>
  <c r="F107" i="1"/>
  <c r="F69" i="1"/>
  <c r="F68" i="1"/>
  <c r="F67" i="1"/>
  <c r="F54" i="1"/>
  <c r="F53" i="1"/>
  <c r="F11" i="1"/>
  <c r="F10" i="1"/>
  <c r="F9" i="1"/>
  <c r="F27" i="1"/>
  <c r="F26" i="1"/>
  <c r="G294" i="1"/>
  <c r="G295" i="1" s="1"/>
  <c r="G296" i="1" s="1"/>
  <c r="G297" i="1" s="1"/>
  <c r="H297" i="1" s="1"/>
  <c r="S5" i="1" l="1"/>
  <c r="G298" i="1"/>
  <c r="H298" i="1" s="1"/>
  <c r="G5" i="4"/>
  <c r="H4" i="4"/>
  <c r="H296" i="1"/>
  <c r="H295" i="1"/>
  <c r="H294" i="1"/>
  <c r="F198" i="1"/>
  <c r="P5" i="1" s="1"/>
  <c r="F106" i="1"/>
  <c r="G6" i="4" l="1"/>
  <c r="H5" i="4"/>
  <c r="G261" i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7" i="4" l="1"/>
  <c r="H6" i="4"/>
  <c r="F52" i="1"/>
  <c r="H7" i="4" l="1"/>
  <c r="G8" i="4"/>
  <c r="F25" i="1"/>
  <c r="F8" i="1"/>
  <c r="G9" i="4" l="1"/>
  <c r="H8" i="4"/>
  <c r="F307" i="1"/>
  <c r="F214" i="1"/>
  <c r="F208" i="1"/>
  <c r="F197" i="1"/>
  <c r="F105" i="1"/>
  <c r="F51" i="1"/>
  <c r="F50" i="1"/>
  <c r="F49" i="1"/>
  <c r="G10" i="4" l="1"/>
  <c r="H10" i="4" s="1"/>
  <c r="H9" i="4"/>
  <c r="F207" i="1"/>
  <c r="F206" i="1"/>
  <c r="F205" i="1"/>
  <c r="F213" i="1" l="1"/>
  <c r="F126" i="1"/>
  <c r="F125" i="1"/>
  <c r="F66" i="1"/>
  <c r="F24" i="1"/>
  <c r="F7" i="1"/>
  <c r="F146" i="1" l="1"/>
  <c r="F145" i="1"/>
  <c r="F64" i="1" l="1"/>
  <c r="F196" i="1" l="1"/>
  <c r="F104" i="1" l="1"/>
  <c r="F41" i="1"/>
  <c r="F23" i="1"/>
  <c r="F212" i="1" l="1"/>
  <c r="F165" i="1" l="1"/>
  <c r="F160" i="1" l="1"/>
  <c r="F161" i="1"/>
  <c r="F95" i="1" l="1"/>
  <c r="F155" i="1" l="1"/>
  <c r="F6" i="1"/>
  <c r="F22" i="1" l="1"/>
  <c r="F40" i="1"/>
  <c r="F103" i="1"/>
  <c r="F191" i="1"/>
  <c r="F190" i="1"/>
  <c r="F164" i="1"/>
  <c r="F3" i="1" l="1"/>
  <c r="F102" i="1" l="1"/>
  <c r="F116" i="1"/>
  <c r="F123" i="1"/>
  <c r="F144" i="1"/>
  <c r="F77" i="1" l="1"/>
  <c r="F114" i="1" l="1"/>
  <c r="F154" i="1" l="1"/>
  <c r="F147" i="1"/>
  <c r="F152" i="1"/>
  <c r="F153" i="1"/>
  <c r="F140" i="1"/>
  <c r="F142" i="1"/>
  <c r="F143" i="1"/>
  <c r="F121" i="1"/>
  <c r="F122" i="1"/>
  <c r="F92" i="1" l="1"/>
  <c r="F93" i="1"/>
  <c r="F94" i="1"/>
  <c r="F100" i="1"/>
  <c r="F101" i="1"/>
  <c r="F115" i="1"/>
  <c r="F46" i="1"/>
  <c r="F47" i="1"/>
  <c r="F48" i="1"/>
  <c r="F61" i="1"/>
  <c r="F62" i="1"/>
  <c r="F63" i="1"/>
  <c r="F76" i="1"/>
  <c r="F78" i="1"/>
  <c r="F85" i="1"/>
  <c r="F86" i="1"/>
  <c r="F87" i="1"/>
  <c r="F38" i="1"/>
  <c r="F39" i="1"/>
  <c r="F4" i="1"/>
  <c r="F5" i="1"/>
  <c r="F14" i="1"/>
  <c r="F15" i="1"/>
  <c r="F16" i="1"/>
  <c r="F19" i="1"/>
  <c r="F21" i="1"/>
  <c r="F37" i="1"/>
</calcChain>
</file>

<file path=xl/sharedStrings.xml><?xml version="1.0" encoding="utf-8"?>
<sst xmlns="http://schemas.openxmlformats.org/spreadsheetml/2006/main" count="107" uniqueCount="89">
  <si>
    <t>Les Aigles</t>
  </si>
  <si>
    <t>1er trim</t>
  </si>
  <si>
    <t>2eme trim</t>
  </si>
  <si>
    <t>3eme trim</t>
  </si>
  <si>
    <t>4eme trim</t>
  </si>
  <si>
    <t>Total</t>
  </si>
  <si>
    <t>Etoîle du golfe</t>
  </si>
  <si>
    <t>Togo Carrière</t>
  </si>
  <si>
    <t>Colas</t>
  </si>
  <si>
    <t>Togo rail</t>
  </si>
  <si>
    <t>STG</t>
  </si>
  <si>
    <t>CARMAR</t>
  </si>
  <si>
    <t>CEMAT</t>
  </si>
  <si>
    <t>GRANUTOGO</t>
  </si>
  <si>
    <t>ALMACAR</t>
  </si>
  <si>
    <t>CECO</t>
  </si>
  <si>
    <t>SBI</t>
  </si>
  <si>
    <t>SNTC</t>
  </si>
  <si>
    <t>STDM</t>
  </si>
  <si>
    <t>SOROUBAT</t>
  </si>
  <si>
    <t>SOGEA SATOM</t>
  </si>
  <si>
    <t xml:space="preserve"> </t>
  </si>
  <si>
    <t>US XIN-ALAFIA</t>
  </si>
  <si>
    <t>WACEM</t>
  </si>
  <si>
    <t>SNPT</t>
  </si>
  <si>
    <t>reserve</t>
  </si>
  <si>
    <t>calcaire</t>
  </si>
  <si>
    <t>dolomite</t>
  </si>
  <si>
    <t>TOGO MATERIAUX</t>
  </si>
  <si>
    <t>SCANTOGO</t>
  </si>
  <si>
    <t>EESG</t>
  </si>
  <si>
    <t>phosphate</t>
  </si>
  <si>
    <t>SOGECAR</t>
  </si>
  <si>
    <t>MCO</t>
  </si>
  <si>
    <t>EMT</t>
  </si>
  <si>
    <t>SOROUBAT ALIBI 2</t>
  </si>
  <si>
    <t>TPI GROUPE</t>
  </si>
  <si>
    <t>CIMCO</t>
  </si>
  <si>
    <t>TGC/CENTRO</t>
  </si>
  <si>
    <t>dolomie</t>
  </si>
  <si>
    <t xml:space="preserve">4 305 </t>
  </si>
  <si>
    <t>PGCT</t>
  </si>
  <si>
    <t>DOLOMIE</t>
  </si>
  <si>
    <t>Pureté</t>
  </si>
  <si>
    <t>Société</t>
  </si>
  <si>
    <t>Date</t>
  </si>
  <si>
    <t>Valeur totale en FCFA</t>
  </si>
  <si>
    <t>Redevance minière (3% de valeur totale</t>
  </si>
  <si>
    <t>Poids (g)</t>
  </si>
  <si>
    <t>Valeur en FCFA</t>
  </si>
  <si>
    <t>01 aout 2023</t>
  </si>
  <si>
    <t>Année</t>
  </si>
  <si>
    <t>TOTAL</t>
  </si>
  <si>
    <t>Production (Tonnes)</t>
  </si>
  <si>
    <t>EXPEDITION DE L'OR</t>
  </si>
  <si>
    <t>CALACAIRE</t>
  </si>
  <si>
    <t>RESERVE</t>
  </si>
  <si>
    <t>PRODUCTION (Tonnes)</t>
  </si>
  <si>
    <t>RB CARRIERE</t>
  </si>
  <si>
    <t>ANNEES</t>
  </si>
  <si>
    <t>SOCIETES</t>
  </si>
  <si>
    <t>PRODUITS</t>
  </si>
  <si>
    <t>1 011 319</t>
  </si>
  <si>
    <t>1 424 056</t>
  </si>
  <si>
    <t>1 048 883</t>
  </si>
  <si>
    <t>1 119 880</t>
  </si>
  <si>
    <t>1 082 865</t>
  </si>
  <si>
    <t>1 035 875</t>
  </si>
  <si>
    <t>1 675 936</t>
  </si>
  <si>
    <t>2 054 420</t>
  </si>
  <si>
    <t>2 288 133</t>
  </si>
  <si>
    <t>2 426 399</t>
  </si>
  <si>
    <t>2 568 607</t>
  </si>
  <si>
    <t>2 324 627</t>
  </si>
  <si>
    <t>-</t>
  </si>
  <si>
    <t>83 596</t>
  </si>
  <si>
    <t>1 150 194</t>
  </si>
  <si>
    <t>703 573</t>
  </si>
  <si>
    <t>1 456 386</t>
  </si>
  <si>
    <t>294 446,847</t>
  </si>
  <si>
    <t>453 727</t>
  </si>
  <si>
    <t>286 926</t>
  </si>
  <si>
    <t>CALACAIRE      (en tonnes)</t>
  </si>
  <si>
    <t>CALCAIRE        (en tonnes)</t>
  </si>
  <si>
    <t>DOLOMIE         (en tonnes)</t>
  </si>
  <si>
    <t>PHOSPHATE     (en tonnes)</t>
  </si>
  <si>
    <r>
      <t>Granulats (m</t>
    </r>
    <r>
      <rPr>
        <vertAlign val="superscript"/>
        <sz val="10"/>
        <color rgb="FF000000"/>
        <rFont val="Book Antiqua"/>
        <family val="1"/>
      </rPr>
      <t>3</t>
    </r>
    <r>
      <rPr>
        <sz val="10"/>
        <color rgb="FF000000"/>
        <rFont val="Book Antiqua"/>
        <family val="1"/>
      </rPr>
      <t>)</t>
    </r>
  </si>
  <si>
    <t>CRBC</t>
  </si>
  <si>
    <t>réserve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</si>
</sst>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rgb="FF000000"/>
      <name val="Book Antiqua"/>
      <family val="1"/>
    </font>
    <font>
      <sz val="10"/>
      <color rgb="FF000000"/>
      <name val="Book Antiqua"/>
      <family val="1"/>
    </font>
    <font>
      <sz val="10"/>
      <color theme="1"/>
      <name val="Calibri"/>
      <family val="2"/>
      <scheme val="minor"/>
    </font>
    <font>
      <vertAlign val="superscript"/>
      <sz val="10"/>
      <color rgb="FF000000"/>
      <name val="Book Antiqua"/>
      <family val="1"/>
    </font>
    <font>
      <sz val="13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1" fontId="1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0" fontId="7" fillId="0" borderId="0" xfId="0" applyFont="1"/>
    <xf numFmtId="3" fontId="8" fillId="0" borderId="0" xfId="0" applyNumberFormat="1" applyFont="1"/>
    <xf numFmtId="3" fontId="0" fillId="0" borderId="0" xfId="0" applyNumberFormat="1"/>
    <xf numFmtId="0" fontId="9" fillId="0" borderId="0" xfId="0" applyFont="1"/>
    <xf numFmtId="3" fontId="1" fillId="0" borderId="0" xfId="0" applyNumberFormat="1" applyFont="1"/>
    <xf numFmtId="3" fontId="9" fillId="0" borderId="0" xfId="0" applyNumberFormat="1" applyFont="1"/>
    <xf numFmtId="0" fontId="10" fillId="0" borderId="0" xfId="0" applyFont="1"/>
    <xf numFmtId="0" fontId="1" fillId="0" borderId="0" xfId="0" applyFont="1" applyAlignment="1">
      <alignment wrapText="1"/>
    </xf>
    <xf numFmtId="0" fontId="11" fillId="0" borderId="0" xfId="0" applyFont="1"/>
    <xf numFmtId="0" fontId="0" fillId="0" borderId="0" xfId="0" applyAlignment="1">
      <alignment horizontal="right"/>
    </xf>
    <xf numFmtId="164" fontId="1" fillId="0" borderId="0" xfId="0" applyNumberFormat="1" applyFont="1"/>
    <xf numFmtId="164" fontId="0" fillId="0" borderId="0" xfId="0" applyNumberFormat="1"/>
    <xf numFmtId="41" fontId="0" fillId="0" borderId="0" xfId="1" applyFont="1"/>
    <xf numFmtId="3" fontId="10" fillId="0" borderId="0" xfId="0" applyNumberFormat="1" applyFont="1"/>
    <xf numFmtId="15" fontId="0" fillId="0" borderId="0" xfId="0" applyNumberFormat="1"/>
    <xf numFmtId="41" fontId="0" fillId="0" borderId="0" xfId="0" applyNumberFormat="1"/>
    <xf numFmtId="0" fontId="13" fillId="0" borderId="0" xfId="0" applyFont="1"/>
    <xf numFmtId="15" fontId="14" fillId="0" borderId="0" xfId="0" applyNumberFormat="1" applyFont="1"/>
    <xf numFmtId="0" fontId="14" fillId="0" borderId="0" xfId="0" applyFont="1"/>
    <xf numFmtId="41" fontId="14" fillId="0" borderId="0" xfId="1" applyFont="1"/>
    <xf numFmtId="41" fontId="14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41" fontId="13" fillId="0" borderId="0" xfId="1" applyFont="1"/>
    <xf numFmtId="41" fontId="11" fillId="0" borderId="0" xfId="1" applyFont="1"/>
    <xf numFmtId="41" fontId="11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8" fillId="0" borderId="0" xfId="0" applyFont="1"/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/>
    <xf numFmtId="41" fontId="17" fillId="0" borderId="1" xfId="1" applyFont="1" applyBorder="1" applyAlignment="1">
      <alignment horizontal="right"/>
    </xf>
    <xf numFmtId="41" fontId="17" fillId="0" borderId="1" xfId="1" applyFont="1" applyBorder="1" applyAlignment="1">
      <alignment horizontal="right" wrapText="1"/>
    </xf>
    <xf numFmtId="0" fontId="16" fillId="0" borderId="2" xfId="0" applyFont="1" applyBorder="1" applyAlignment="1">
      <alignment vertical="center"/>
    </xf>
    <xf numFmtId="0" fontId="17" fillId="0" borderId="3" xfId="0" applyFont="1" applyBorder="1" applyAlignment="1">
      <alignment horizontal="center" vertical="center" wrapText="1"/>
    </xf>
    <xf numFmtId="3" fontId="20" fillId="0" borderId="0" xfId="0" applyNumberFormat="1" applyFont="1"/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" fontId="0" fillId="0" borderId="0" xfId="0" applyNumberFormat="1"/>
    <xf numFmtId="4" fontId="11" fillId="0" borderId="0" xfId="0" applyNumberFormat="1" applyFont="1"/>
  </cellXfs>
  <cellStyles count="2">
    <cellStyle name="Millier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24"/>
  <sheetViews>
    <sheetView zoomScaleNormal="100" workbookViewId="0">
      <pane ySplit="5" topLeftCell="A180" activePane="bottomLeft" state="frozen"/>
      <selection pane="bottomLeft" activeCell="Q42" sqref="Q42"/>
    </sheetView>
  </sheetViews>
  <sheetFormatPr baseColWidth="10" defaultRowHeight="14.4" x14ac:dyDescent="0.3"/>
  <cols>
    <col min="1" max="1" width="14" customWidth="1"/>
    <col min="2" max="2" width="13.109375" bestFit="1" customWidth="1"/>
    <col min="4" max="4" width="13.33203125" customWidth="1"/>
    <col min="5" max="5" width="11" bestFit="1" customWidth="1"/>
    <col min="7" max="7" width="11.44140625" customWidth="1"/>
    <col min="9" max="11" width="10" bestFit="1" customWidth="1"/>
    <col min="12" max="16" width="7.44140625" bestFit="1" customWidth="1"/>
  </cols>
  <sheetData>
    <row r="2" spans="1:20" x14ac:dyDescent="0.3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" t="s">
        <v>5</v>
      </c>
      <c r="G2" s="19" t="s">
        <v>25</v>
      </c>
      <c r="O2" s="1"/>
      <c r="P2" s="1"/>
      <c r="Q2" s="1"/>
      <c r="R2" s="1"/>
      <c r="S2" s="1"/>
      <c r="T2" s="1"/>
    </row>
    <row r="3" spans="1:20" x14ac:dyDescent="0.3">
      <c r="A3">
        <v>2013</v>
      </c>
      <c r="B3">
        <v>11932</v>
      </c>
      <c r="C3">
        <v>6813</v>
      </c>
      <c r="D3">
        <v>7672</v>
      </c>
      <c r="E3">
        <v>10839</v>
      </c>
      <c r="F3" s="1">
        <f>B3+C3+D3+E3</f>
        <v>37256</v>
      </c>
      <c r="I3">
        <v>2013</v>
      </c>
      <c r="J3">
        <v>2014</v>
      </c>
      <c r="K3">
        <v>2015</v>
      </c>
      <c r="L3">
        <v>2016</v>
      </c>
      <c r="M3">
        <v>2017</v>
      </c>
      <c r="N3">
        <v>2018</v>
      </c>
      <c r="O3">
        <v>2019</v>
      </c>
      <c r="P3">
        <v>2020</v>
      </c>
      <c r="Q3">
        <v>2021</v>
      </c>
      <c r="R3">
        <v>2022</v>
      </c>
      <c r="S3">
        <v>2023</v>
      </c>
      <c r="T3">
        <v>2024</v>
      </c>
    </row>
    <row r="4" spans="1:20" x14ac:dyDescent="0.3">
      <c r="A4">
        <v>2014</v>
      </c>
      <c r="E4">
        <v>6837</v>
      </c>
      <c r="F4" s="1">
        <f>B4+C4+D4+E4</f>
        <v>6837</v>
      </c>
      <c r="P4" s="13"/>
    </row>
    <row r="5" spans="1:20" x14ac:dyDescent="0.3">
      <c r="A5">
        <v>2015</v>
      </c>
      <c r="F5" s="1">
        <f>B5+C5+D5+E5</f>
        <v>0</v>
      </c>
      <c r="I5">
        <f>F3+F19+F37+F46+F61+F85+F92+F100+F114+F121</f>
        <v>241456.63</v>
      </c>
      <c r="J5">
        <f>F4+F20+F38+F47+F62+F77+F93+F101+F115+F122+F143+F153</f>
        <v>415710.85</v>
      </c>
      <c r="K5">
        <f>F21+F39+F48+F63+F78+F94+F102+F116+F123+F144+F154+F190</f>
        <v>503063.76999999996</v>
      </c>
      <c r="L5" s="13">
        <f>F6+F22+F40+F64+F95+F103+F145+F155+F160+F164+F191+F205</f>
        <v>609085.06000000006</v>
      </c>
      <c r="M5" s="13">
        <f>F7+F23+F41+F65+F104+F125+F146+F156+F161+F165+F195+F206+F212</f>
        <v>387861.38709999999</v>
      </c>
      <c r="N5" s="13">
        <f>F8+F24+F51+F66+F105+F126+F147+F196+F207+F213</f>
        <v>433270.34</v>
      </c>
      <c r="O5" s="13">
        <f>F9+F25+F52+F67+F106+F197+F208+F214+F228+F236</f>
        <v>265990.87</v>
      </c>
      <c r="P5" s="13">
        <f>F10+F26+F53+F68+F107+F168+F198+F215+F229+F237</f>
        <v>279940.34999999998</v>
      </c>
      <c r="Q5" s="22">
        <f>F11+F27+F54+F69+F108+F169+F176+F199+F216+F222+F230+F238</f>
        <v>493131.08999999997</v>
      </c>
      <c r="R5" s="13">
        <f>F28+F55+F70+F109+F130+F170+F177+F200+F217+F223+F231+F239</f>
        <v>662833.55000000005</v>
      </c>
      <c r="S5" s="13">
        <f>F29+F56+F71+F131+F171+F178+F201+F218+F224+F232+F240+F244+F248+F253</f>
        <v>639913.76</v>
      </c>
    </row>
    <row r="6" spans="1:20" x14ac:dyDescent="0.3">
      <c r="A6">
        <v>2016</v>
      </c>
      <c r="B6">
        <v>69</v>
      </c>
      <c r="C6">
        <v>80</v>
      </c>
      <c r="D6">
        <v>47</v>
      </c>
      <c r="E6">
        <v>1245</v>
      </c>
      <c r="F6" s="1">
        <f t="shared" ref="F6:F11" si="0">SUM(B6:E6)</f>
        <v>1441</v>
      </c>
    </row>
    <row r="7" spans="1:20" x14ac:dyDescent="0.3">
      <c r="A7">
        <v>2017</v>
      </c>
      <c r="B7">
        <v>1583</v>
      </c>
      <c r="C7">
        <v>305</v>
      </c>
      <c r="F7" s="1">
        <f t="shared" si="0"/>
        <v>1888</v>
      </c>
    </row>
    <row r="8" spans="1:20" x14ac:dyDescent="0.3">
      <c r="A8">
        <v>2018</v>
      </c>
      <c r="E8">
        <v>4791</v>
      </c>
      <c r="F8" s="1">
        <f t="shared" si="0"/>
        <v>4791</v>
      </c>
    </row>
    <row r="9" spans="1:20" x14ac:dyDescent="0.3">
      <c r="A9">
        <v>2019</v>
      </c>
      <c r="B9">
        <v>0</v>
      </c>
      <c r="C9">
        <v>4078</v>
      </c>
      <c r="D9">
        <v>0</v>
      </c>
      <c r="E9">
        <v>2662</v>
      </c>
      <c r="F9" s="1">
        <f t="shared" si="0"/>
        <v>6740</v>
      </c>
    </row>
    <row r="10" spans="1:20" x14ac:dyDescent="0.3">
      <c r="A10">
        <v>2020</v>
      </c>
      <c r="B10">
        <v>0</v>
      </c>
      <c r="C10">
        <v>0</v>
      </c>
      <c r="D10">
        <v>0</v>
      </c>
      <c r="E10">
        <v>1708</v>
      </c>
      <c r="F10" s="1">
        <f t="shared" si="0"/>
        <v>1708</v>
      </c>
    </row>
    <row r="11" spans="1:20" x14ac:dyDescent="0.3">
      <c r="A11">
        <v>2021</v>
      </c>
      <c r="B11">
        <v>0</v>
      </c>
      <c r="C11">
        <v>0</v>
      </c>
      <c r="D11">
        <v>0</v>
      </c>
      <c r="E11">
        <v>7239</v>
      </c>
      <c r="F11" s="1">
        <f t="shared" si="0"/>
        <v>7239</v>
      </c>
    </row>
    <row r="12" spans="1:20" x14ac:dyDescent="0.3">
      <c r="A12">
        <v>2022</v>
      </c>
      <c r="F12" s="1"/>
    </row>
    <row r="13" spans="1:20" x14ac:dyDescent="0.3">
      <c r="A13" s="1" t="s">
        <v>6</v>
      </c>
      <c r="F13" s="1"/>
    </row>
    <row r="14" spans="1:20" x14ac:dyDescent="0.3">
      <c r="A14">
        <v>2013</v>
      </c>
      <c r="F14" s="1">
        <f>B14+C14+D14+E14</f>
        <v>0</v>
      </c>
    </row>
    <row r="15" spans="1:20" x14ac:dyDescent="0.3">
      <c r="A15">
        <v>2014</v>
      </c>
      <c r="F15" s="1">
        <f>B15+C15+D15+E15</f>
        <v>0</v>
      </c>
    </row>
    <row r="16" spans="1:20" x14ac:dyDescent="0.3">
      <c r="A16">
        <v>2015</v>
      </c>
      <c r="F16" s="1">
        <f>B16+C16+D16+E16</f>
        <v>0</v>
      </c>
    </row>
    <row r="17" spans="1:18" x14ac:dyDescent="0.3">
      <c r="F17" s="1"/>
    </row>
    <row r="18" spans="1:18" x14ac:dyDescent="0.3">
      <c r="A18" s="1" t="s">
        <v>7</v>
      </c>
      <c r="F18" s="1"/>
    </row>
    <row r="19" spans="1:18" x14ac:dyDescent="0.3">
      <c r="A19">
        <v>2013</v>
      </c>
      <c r="B19">
        <v>11117</v>
      </c>
      <c r="C19">
        <v>11767</v>
      </c>
      <c r="D19">
        <v>16180</v>
      </c>
      <c r="E19">
        <v>76460</v>
      </c>
      <c r="F19" s="1">
        <f>B19+C19+D19+E19</f>
        <v>115524</v>
      </c>
    </row>
    <row r="20" spans="1:18" x14ac:dyDescent="0.3">
      <c r="A20">
        <v>2014</v>
      </c>
      <c r="B20" t="s">
        <v>21</v>
      </c>
      <c r="C20" s="9">
        <v>18472</v>
      </c>
      <c r="D20" s="9">
        <v>10900</v>
      </c>
      <c r="E20" s="10">
        <v>140192</v>
      </c>
      <c r="F20" s="1">
        <v>169564</v>
      </c>
    </row>
    <row r="21" spans="1:18" x14ac:dyDescent="0.3">
      <c r="A21">
        <v>2015</v>
      </c>
      <c r="B21" s="6">
        <v>5695</v>
      </c>
      <c r="C21">
        <v>5748</v>
      </c>
      <c r="D21">
        <v>62490</v>
      </c>
      <c r="E21">
        <v>83250</v>
      </c>
      <c r="F21" s="1">
        <f>B21+C21+D21+E21</f>
        <v>157183</v>
      </c>
    </row>
    <row r="22" spans="1:18" x14ac:dyDescent="0.3">
      <c r="A22">
        <v>2016</v>
      </c>
      <c r="B22" s="13">
        <v>16250</v>
      </c>
      <c r="D22" s="13">
        <v>11090</v>
      </c>
      <c r="E22">
        <v>15207</v>
      </c>
      <c r="F22" s="15">
        <f t="shared" ref="F22:F27" si="1">SUM(B22:E22)</f>
        <v>42547</v>
      </c>
    </row>
    <row r="23" spans="1:18" x14ac:dyDescent="0.3">
      <c r="A23">
        <v>2017</v>
      </c>
      <c r="B23" s="13">
        <v>18026</v>
      </c>
      <c r="C23">
        <v>5272</v>
      </c>
      <c r="D23" s="13">
        <v>9052</v>
      </c>
      <c r="E23">
        <v>10573</v>
      </c>
      <c r="F23" s="15">
        <f t="shared" si="1"/>
        <v>42923</v>
      </c>
    </row>
    <row r="24" spans="1:18" ht="15.6" x14ac:dyDescent="0.3">
      <c r="A24">
        <v>2018</v>
      </c>
      <c r="B24" s="13">
        <v>7424</v>
      </c>
      <c r="C24">
        <v>9123</v>
      </c>
      <c r="D24" s="13">
        <v>16656</v>
      </c>
      <c r="E24" s="13">
        <v>47196</v>
      </c>
      <c r="F24" s="15">
        <f t="shared" si="1"/>
        <v>80399</v>
      </c>
      <c r="O24" s="14"/>
      <c r="P24" s="11"/>
      <c r="Q24" s="11"/>
      <c r="R24" s="11"/>
    </row>
    <row r="25" spans="1:18" ht="15.6" x14ac:dyDescent="0.3">
      <c r="A25">
        <v>2019</v>
      </c>
      <c r="B25" s="13">
        <v>6398</v>
      </c>
      <c r="D25" s="13">
        <v>24393</v>
      </c>
      <c r="E25" s="13">
        <v>39533</v>
      </c>
      <c r="F25" s="15">
        <f t="shared" si="1"/>
        <v>70324</v>
      </c>
      <c r="O25" s="14"/>
      <c r="P25" s="11"/>
      <c r="Q25" s="11"/>
      <c r="R25" s="11"/>
    </row>
    <row r="26" spans="1:18" ht="15.6" x14ac:dyDescent="0.3">
      <c r="A26">
        <v>2020</v>
      </c>
      <c r="B26" s="13">
        <v>11246</v>
      </c>
      <c r="C26" s="13">
        <v>10377</v>
      </c>
      <c r="D26" s="13">
        <v>22461</v>
      </c>
      <c r="E26">
        <v>0</v>
      </c>
      <c r="F26" s="15">
        <f t="shared" si="1"/>
        <v>44084</v>
      </c>
      <c r="O26" s="14"/>
      <c r="P26" s="11"/>
      <c r="Q26" s="11"/>
    </row>
    <row r="27" spans="1:18" ht="15.6" x14ac:dyDescent="0.3">
      <c r="A27">
        <v>2021</v>
      </c>
      <c r="B27" s="13">
        <v>39400</v>
      </c>
      <c r="C27">
        <v>55625.9</v>
      </c>
      <c r="D27" s="22">
        <v>34096.1</v>
      </c>
      <c r="E27">
        <v>28908.400000000001</v>
      </c>
      <c r="F27" s="21">
        <f t="shared" si="1"/>
        <v>158030.39999999999</v>
      </c>
      <c r="O27" s="14"/>
      <c r="P27" s="11"/>
      <c r="Q27" s="11"/>
    </row>
    <row r="28" spans="1:18" ht="15.6" x14ac:dyDescent="0.3">
      <c r="A28">
        <v>2022</v>
      </c>
      <c r="B28" s="13">
        <v>20057.38</v>
      </c>
      <c r="C28">
        <v>44275.25</v>
      </c>
      <c r="D28" s="22">
        <v>51248.26</v>
      </c>
      <c r="E28">
        <v>89185</v>
      </c>
      <c r="F28" s="15">
        <f>SUM(B28:E28)</f>
        <v>204765.89</v>
      </c>
      <c r="O28" s="14"/>
      <c r="P28" s="11"/>
      <c r="Q28" s="11"/>
      <c r="R28" s="11"/>
    </row>
    <row r="29" spans="1:18" ht="15.6" x14ac:dyDescent="0.3">
      <c r="A29">
        <v>2023</v>
      </c>
      <c r="B29" s="13">
        <v>37412</v>
      </c>
      <c r="C29">
        <v>32834.959999999999</v>
      </c>
      <c r="D29" s="13">
        <v>75850</v>
      </c>
      <c r="E29">
        <v>54758</v>
      </c>
      <c r="F29" s="15">
        <f>SUM(B29:E29)</f>
        <v>200854.96</v>
      </c>
      <c r="O29" s="14"/>
      <c r="P29" s="11"/>
      <c r="Q29" s="11"/>
      <c r="R29" s="11"/>
    </row>
    <row r="30" spans="1:18" ht="15.6" x14ac:dyDescent="0.3">
      <c r="A30">
        <v>2024</v>
      </c>
      <c r="B30" s="13">
        <v>45138</v>
      </c>
      <c r="D30" s="13"/>
      <c r="F30" s="15">
        <f>SUM(B30:E30)</f>
        <v>45138</v>
      </c>
      <c r="O30" s="14"/>
      <c r="P30" s="11"/>
      <c r="Q30" s="11"/>
      <c r="R30" s="11"/>
    </row>
    <row r="31" spans="1:18" ht="15.6" x14ac:dyDescent="0.3">
      <c r="B31" s="13"/>
      <c r="D31" s="13"/>
      <c r="F31" s="15"/>
      <c r="O31" s="14"/>
      <c r="P31" s="11"/>
      <c r="Q31" s="11"/>
      <c r="R31" s="11"/>
    </row>
    <row r="32" spans="1:18" ht="15.6" x14ac:dyDescent="0.3">
      <c r="B32" s="13"/>
      <c r="D32" s="13"/>
      <c r="F32" s="15"/>
      <c r="O32" s="14"/>
      <c r="P32" s="11"/>
      <c r="Q32" s="11"/>
      <c r="R32" s="11"/>
    </row>
    <row r="33" spans="1:18" ht="15.6" x14ac:dyDescent="0.3">
      <c r="B33" s="13"/>
      <c r="D33" s="13"/>
      <c r="F33" s="15"/>
      <c r="O33" s="14"/>
      <c r="P33" s="11"/>
      <c r="Q33" s="11"/>
      <c r="R33" s="11"/>
    </row>
    <row r="34" spans="1:18" ht="15.6" x14ac:dyDescent="0.3">
      <c r="B34" s="13"/>
      <c r="D34" s="13"/>
      <c r="F34" s="15"/>
      <c r="O34" s="14"/>
      <c r="P34" s="11"/>
      <c r="Q34" s="11"/>
      <c r="R34" s="11"/>
    </row>
    <row r="35" spans="1:18" ht="15.6" x14ac:dyDescent="0.3">
      <c r="B35" s="13"/>
      <c r="D35" s="13"/>
      <c r="F35" s="15"/>
      <c r="O35" s="14"/>
      <c r="P35" s="11"/>
      <c r="Q35" s="11"/>
      <c r="R35" s="11"/>
    </row>
    <row r="36" spans="1:18" x14ac:dyDescent="0.3">
      <c r="A36" s="1" t="s">
        <v>8</v>
      </c>
      <c r="F36" s="1"/>
    </row>
    <row r="37" spans="1:18" x14ac:dyDescent="0.3">
      <c r="A37">
        <v>2013</v>
      </c>
      <c r="B37">
        <v>4320</v>
      </c>
      <c r="C37">
        <v>2610</v>
      </c>
      <c r="F37" s="1">
        <f>B37+C37+D37+E37</f>
        <v>6930</v>
      </c>
      <c r="I37" s="15"/>
      <c r="J37" s="15"/>
      <c r="K37" s="15"/>
      <c r="L37" s="15"/>
      <c r="M37" s="15"/>
      <c r="N37" s="15"/>
    </row>
    <row r="38" spans="1:18" x14ac:dyDescent="0.3">
      <c r="A38">
        <v>2014</v>
      </c>
      <c r="D38">
        <v>17205</v>
      </c>
      <c r="E38" s="5"/>
      <c r="F38" s="1">
        <f>B38+C38+D38+E38</f>
        <v>17205</v>
      </c>
    </row>
    <row r="39" spans="1:18" x14ac:dyDescent="0.3">
      <c r="A39">
        <v>2015</v>
      </c>
      <c r="B39" s="6">
        <v>11550</v>
      </c>
      <c r="C39" s="7">
        <v>24570</v>
      </c>
      <c r="F39" s="1">
        <f>B39+C39+D39+E39</f>
        <v>36120</v>
      </c>
    </row>
    <row r="40" spans="1:18" ht="15.6" x14ac:dyDescent="0.3">
      <c r="A40">
        <v>2016</v>
      </c>
      <c r="B40" s="16">
        <v>8396</v>
      </c>
      <c r="C40" s="16">
        <v>23438</v>
      </c>
      <c r="D40" s="16">
        <v>42792</v>
      </c>
      <c r="E40" s="16">
        <v>39895</v>
      </c>
      <c r="F40" s="15">
        <f>SUM(B40:E40)</f>
        <v>114521</v>
      </c>
    </row>
    <row r="41" spans="1:18" ht="15.6" x14ac:dyDescent="0.3">
      <c r="A41">
        <v>2017</v>
      </c>
      <c r="B41" s="16">
        <v>17006</v>
      </c>
      <c r="C41" s="16">
        <v>1893</v>
      </c>
      <c r="D41" s="16"/>
      <c r="E41" s="16"/>
      <c r="F41" s="15">
        <f>SUM(B41:E41)</f>
        <v>18899</v>
      </c>
    </row>
    <row r="42" spans="1:18" ht="15.6" x14ac:dyDescent="0.3">
      <c r="A42">
        <v>2018</v>
      </c>
      <c r="B42" s="16"/>
      <c r="C42" s="16"/>
      <c r="D42" s="16"/>
      <c r="E42" s="16"/>
      <c r="F42" s="15"/>
      <c r="Q42" s="13"/>
    </row>
    <row r="43" spans="1:18" ht="15.6" x14ac:dyDescent="0.3">
      <c r="A43">
        <v>2019</v>
      </c>
      <c r="B43" s="16"/>
      <c r="C43" s="16"/>
      <c r="D43" s="16"/>
      <c r="E43" s="16"/>
      <c r="F43" s="15"/>
    </row>
    <row r="44" spans="1:18" ht="15.6" x14ac:dyDescent="0.3">
      <c r="B44" s="16"/>
      <c r="C44" s="16"/>
      <c r="D44" s="16"/>
      <c r="E44" s="16"/>
      <c r="F44" s="15"/>
    </row>
    <row r="45" spans="1:18" x14ac:dyDescent="0.3">
      <c r="A45" s="1" t="s">
        <v>9</v>
      </c>
      <c r="F45" s="1"/>
    </row>
    <row r="46" spans="1:18" ht="17.399999999999999" x14ac:dyDescent="0.3">
      <c r="A46">
        <v>2013</v>
      </c>
      <c r="B46" s="12"/>
      <c r="E46">
        <v>8577</v>
      </c>
      <c r="F46" s="1">
        <f>B46+D114+D46+E46</f>
        <v>8577</v>
      </c>
    </row>
    <row r="47" spans="1:18" x14ac:dyDescent="0.3">
      <c r="A47">
        <v>2014</v>
      </c>
      <c r="E47" s="10">
        <v>7874</v>
      </c>
      <c r="F47" s="1">
        <f>B47+C47+D47+E47</f>
        <v>7874</v>
      </c>
    </row>
    <row r="48" spans="1:18" x14ac:dyDescent="0.3">
      <c r="A48">
        <v>2015</v>
      </c>
      <c r="E48">
        <v>2175</v>
      </c>
      <c r="F48" s="1">
        <f>B48+C48+D48+E48</f>
        <v>2175</v>
      </c>
    </row>
    <row r="49" spans="1:6" x14ac:dyDescent="0.3">
      <c r="A49">
        <v>2016</v>
      </c>
      <c r="E49">
        <v>0</v>
      </c>
      <c r="F49" s="1">
        <f>SUM(B49:E49)</f>
        <v>0</v>
      </c>
    </row>
    <row r="50" spans="1:6" x14ac:dyDescent="0.3">
      <c r="A50">
        <v>2017</v>
      </c>
      <c r="E50">
        <v>0</v>
      </c>
      <c r="F50" s="1">
        <f>SUM(B50:E50)</f>
        <v>0</v>
      </c>
    </row>
    <row r="51" spans="1:6" x14ac:dyDescent="0.3">
      <c r="A51">
        <v>2018</v>
      </c>
      <c r="E51" s="13">
        <v>2618</v>
      </c>
      <c r="F51" s="1">
        <f>SUM(B51:E51)</f>
        <v>2618</v>
      </c>
    </row>
    <row r="52" spans="1:6" x14ac:dyDescent="0.3">
      <c r="A52">
        <v>2019</v>
      </c>
      <c r="C52" s="13">
        <v>5618</v>
      </c>
      <c r="D52" s="13">
        <v>4683</v>
      </c>
      <c r="E52">
        <v>9970</v>
      </c>
      <c r="F52" s="15">
        <f>SUM(C52:E52)</f>
        <v>20271</v>
      </c>
    </row>
    <row r="53" spans="1:6" x14ac:dyDescent="0.3">
      <c r="A53">
        <v>2020</v>
      </c>
      <c r="B53">
        <v>2091</v>
      </c>
      <c r="C53">
        <v>0</v>
      </c>
      <c r="D53">
        <v>0</v>
      </c>
      <c r="E53">
        <v>6849</v>
      </c>
      <c r="F53" s="1">
        <f>SUM(B53:E53)</f>
        <v>8940</v>
      </c>
    </row>
    <row r="54" spans="1:6" x14ac:dyDescent="0.3">
      <c r="A54">
        <v>2021</v>
      </c>
      <c r="B54">
        <v>6963</v>
      </c>
      <c r="C54">
        <v>3238</v>
      </c>
      <c r="D54">
        <v>4306</v>
      </c>
      <c r="E54">
        <v>12224</v>
      </c>
      <c r="F54" s="1">
        <f>SUM(B54:E54)</f>
        <v>26731</v>
      </c>
    </row>
    <row r="55" spans="1:6" x14ac:dyDescent="0.3">
      <c r="A55">
        <v>2022</v>
      </c>
      <c r="B55">
        <v>10715</v>
      </c>
      <c r="C55">
        <v>13685</v>
      </c>
      <c r="D55">
        <v>14386</v>
      </c>
      <c r="E55">
        <v>17642</v>
      </c>
      <c r="F55" s="1">
        <f>SUM(B55:E55)</f>
        <v>56428</v>
      </c>
    </row>
    <row r="56" spans="1:6" x14ac:dyDescent="0.3">
      <c r="A56">
        <v>2023</v>
      </c>
      <c r="B56">
        <v>10435</v>
      </c>
      <c r="C56">
        <v>6785</v>
      </c>
      <c r="D56">
        <v>5738</v>
      </c>
      <c r="E56">
        <v>8564</v>
      </c>
      <c r="F56" s="1">
        <f>SUM(B56:E56)</f>
        <v>31522</v>
      </c>
    </row>
    <row r="57" spans="1:6" x14ac:dyDescent="0.3">
      <c r="A57">
        <v>2024</v>
      </c>
      <c r="B57">
        <v>5163</v>
      </c>
      <c r="F57" s="1">
        <f>SUM(B57:E57)</f>
        <v>5163</v>
      </c>
    </row>
    <row r="58" spans="1:6" x14ac:dyDescent="0.3">
      <c r="F58" s="1"/>
    </row>
    <row r="59" spans="1:6" x14ac:dyDescent="0.3">
      <c r="F59" s="1"/>
    </row>
    <row r="60" spans="1:6" x14ac:dyDescent="0.3">
      <c r="A60" s="18" t="s">
        <v>38</v>
      </c>
      <c r="F60" s="1"/>
    </row>
    <row r="61" spans="1:6" x14ac:dyDescent="0.3">
      <c r="A61">
        <v>2013</v>
      </c>
      <c r="D61">
        <v>6666</v>
      </c>
      <c r="E61">
        <v>2439</v>
      </c>
      <c r="F61" s="1">
        <f>B61+C61+D61+E61</f>
        <v>9105</v>
      </c>
    </row>
    <row r="62" spans="1:6" x14ac:dyDescent="0.3">
      <c r="A62">
        <v>2014</v>
      </c>
      <c r="C62" s="6">
        <v>13797</v>
      </c>
      <c r="D62" s="7">
        <v>7248</v>
      </c>
      <c r="E62" s="7">
        <v>6806</v>
      </c>
      <c r="F62" s="1">
        <f>B62+C62+D62+E62</f>
        <v>27851</v>
      </c>
    </row>
    <row r="63" spans="1:6" ht="15.6" x14ac:dyDescent="0.3">
      <c r="A63">
        <v>2015</v>
      </c>
      <c r="B63" s="6">
        <v>8868</v>
      </c>
      <c r="E63" s="17">
        <v>40212.35</v>
      </c>
      <c r="F63" s="1">
        <f>B63+C63+D63+E63</f>
        <v>49080.35</v>
      </c>
    </row>
    <row r="64" spans="1:6" ht="15.6" x14ac:dyDescent="0.3">
      <c r="A64">
        <v>2016</v>
      </c>
      <c r="B64" s="17">
        <v>19211</v>
      </c>
      <c r="C64">
        <v>12961.06</v>
      </c>
      <c r="F64" s="1">
        <f t="shared" ref="F64:F69" si="2">SUM(B64:E64)</f>
        <v>32172.059999999998</v>
      </c>
    </row>
    <row r="65" spans="1:19" ht="15.6" x14ac:dyDescent="0.3">
      <c r="A65">
        <v>2017</v>
      </c>
      <c r="B65" s="17"/>
      <c r="E65">
        <v>43448.06</v>
      </c>
      <c r="F65" s="1">
        <f t="shared" si="2"/>
        <v>43448.06</v>
      </c>
      <c r="S65" s="14"/>
    </row>
    <row r="66" spans="1:19" ht="15.6" x14ac:dyDescent="0.3">
      <c r="A66">
        <v>2018</v>
      </c>
      <c r="B66" s="17">
        <v>14181.44</v>
      </c>
      <c r="E66">
        <v>5114.63</v>
      </c>
      <c r="F66" s="1">
        <f t="shared" si="2"/>
        <v>19296.07</v>
      </c>
      <c r="S66" s="14"/>
    </row>
    <row r="67" spans="1:19" ht="15.6" x14ac:dyDescent="0.3">
      <c r="A67">
        <v>2019</v>
      </c>
      <c r="B67" s="17">
        <v>5798.9</v>
      </c>
      <c r="C67">
        <v>5224.1899999999996</v>
      </c>
      <c r="D67">
        <v>1100.55</v>
      </c>
      <c r="E67">
        <v>3076.23</v>
      </c>
      <c r="F67" s="1">
        <f t="shared" si="2"/>
        <v>15199.869999999999</v>
      </c>
    </row>
    <row r="68" spans="1:19" ht="15.6" x14ac:dyDescent="0.3">
      <c r="A68">
        <v>2020</v>
      </c>
      <c r="B68" s="17">
        <v>7494.16</v>
      </c>
      <c r="C68">
        <v>5224.1899999999996</v>
      </c>
      <c r="D68">
        <v>5850.02</v>
      </c>
      <c r="E68">
        <v>4638.34</v>
      </c>
      <c r="F68" s="1">
        <f t="shared" si="2"/>
        <v>23206.71</v>
      </c>
    </row>
    <row r="69" spans="1:19" ht="15.6" x14ac:dyDescent="0.3">
      <c r="A69">
        <v>2021</v>
      </c>
      <c r="B69" s="17">
        <v>3666.19</v>
      </c>
      <c r="D69" t="s">
        <v>40</v>
      </c>
      <c r="E69" s="13">
        <v>9731</v>
      </c>
      <c r="F69" s="1">
        <f t="shared" si="2"/>
        <v>13397.19</v>
      </c>
    </row>
    <row r="70" spans="1:19" ht="15.6" x14ac:dyDescent="0.3">
      <c r="A70">
        <v>2022</v>
      </c>
      <c r="B70" s="24">
        <v>9870</v>
      </c>
      <c r="C70">
        <v>10333.33</v>
      </c>
      <c r="D70" s="13">
        <v>9428</v>
      </c>
      <c r="E70">
        <v>3633.33</v>
      </c>
      <c r="F70" s="15">
        <f>SUM(B70:E70)</f>
        <v>33264.660000000003</v>
      </c>
    </row>
    <row r="71" spans="1:19" x14ac:dyDescent="0.3">
      <c r="A71">
        <v>2023</v>
      </c>
      <c r="B71">
        <v>8406</v>
      </c>
      <c r="F71" s="1">
        <f>SUM(B71:E71)</f>
        <v>8406</v>
      </c>
    </row>
    <row r="72" spans="1:19" ht="15.6" x14ac:dyDescent="0.3">
      <c r="B72" s="17"/>
      <c r="F72" s="1"/>
    </row>
    <row r="73" spans="1:19" ht="15.6" x14ac:dyDescent="0.3">
      <c r="B73" s="17"/>
      <c r="F73" s="1"/>
    </row>
    <row r="74" spans="1:19" ht="15.6" x14ac:dyDescent="0.3">
      <c r="B74" s="17"/>
      <c r="F74" s="1"/>
    </row>
    <row r="75" spans="1:19" x14ac:dyDescent="0.3">
      <c r="A75" s="1" t="s">
        <v>10</v>
      </c>
      <c r="F75" s="1"/>
    </row>
    <row r="76" spans="1:19" x14ac:dyDescent="0.3">
      <c r="A76">
        <v>2013</v>
      </c>
      <c r="F76" s="1">
        <f>B76+C76+D76+E76</f>
        <v>0</v>
      </c>
    </row>
    <row r="77" spans="1:19" x14ac:dyDescent="0.3">
      <c r="A77">
        <v>2014</v>
      </c>
      <c r="B77">
        <v>3694</v>
      </c>
      <c r="C77">
        <v>5742</v>
      </c>
      <c r="D77" s="7">
        <v>4024</v>
      </c>
      <c r="E77">
        <v>463</v>
      </c>
      <c r="F77" s="1">
        <f>B77+C77+D77+E77</f>
        <v>13923</v>
      </c>
    </row>
    <row r="78" spans="1:19" x14ac:dyDescent="0.3">
      <c r="A78">
        <v>2015</v>
      </c>
      <c r="E78">
        <v>15889</v>
      </c>
      <c r="F78" s="1">
        <f>B78+C78+D78+E78</f>
        <v>15889</v>
      </c>
    </row>
    <row r="79" spans="1:19" x14ac:dyDescent="0.3">
      <c r="A79">
        <v>2016</v>
      </c>
      <c r="F79" s="1"/>
    </row>
    <row r="80" spans="1:19" x14ac:dyDescent="0.3">
      <c r="A80">
        <v>2017</v>
      </c>
      <c r="F80" s="1"/>
    </row>
    <row r="81" spans="1:16" x14ac:dyDescent="0.3">
      <c r="A81">
        <v>2018</v>
      </c>
      <c r="F81" s="1"/>
    </row>
    <row r="82" spans="1:16" x14ac:dyDescent="0.3">
      <c r="A82">
        <v>2019</v>
      </c>
      <c r="F82" s="1"/>
    </row>
    <row r="83" spans="1:16" x14ac:dyDescent="0.3">
      <c r="F83" s="1"/>
    </row>
    <row r="84" spans="1:16" x14ac:dyDescent="0.3">
      <c r="A84" s="1" t="s">
        <v>11</v>
      </c>
      <c r="F84" s="1"/>
    </row>
    <row r="85" spans="1:16" x14ac:dyDescent="0.3">
      <c r="A85">
        <v>2013</v>
      </c>
      <c r="B85">
        <v>454</v>
      </c>
      <c r="F85" s="1">
        <f>B85+C85+D85+E85</f>
        <v>454</v>
      </c>
    </row>
    <row r="86" spans="1:16" x14ac:dyDescent="0.3">
      <c r="A86">
        <v>2014</v>
      </c>
      <c r="F86" s="1">
        <f>B86+C86+D86+E86</f>
        <v>0</v>
      </c>
    </row>
    <row r="87" spans="1:16" x14ac:dyDescent="0.3">
      <c r="A87">
        <v>2015</v>
      </c>
      <c r="F87" s="1">
        <f>B87+C87+D87+E87</f>
        <v>0</v>
      </c>
    </row>
    <row r="88" spans="1:16" x14ac:dyDescent="0.3">
      <c r="A88">
        <v>2016</v>
      </c>
      <c r="F88" s="1"/>
    </row>
    <row r="89" spans="1:16" x14ac:dyDescent="0.3">
      <c r="A89">
        <v>2017</v>
      </c>
      <c r="F89" s="1"/>
    </row>
    <row r="90" spans="1:16" x14ac:dyDescent="0.3">
      <c r="A90">
        <v>2018</v>
      </c>
      <c r="F90" s="1"/>
    </row>
    <row r="91" spans="1:16" ht="15.6" x14ac:dyDescent="0.3">
      <c r="A91" s="1" t="s">
        <v>12</v>
      </c>
      <c r="F91" s="1"/>
      <c r="P91" s="4"/>
    </row>
    <row r="92" spans="1:16" x14ac:dyDescent="0.3">
      <c r="A92">
        <v>2013</v>
      </c>
      <c r="E92">
        <v>12060</v>
      </c>
      <c r="F92" s="1">
        <f>B92+C92+D92+E92</f>
        <v>12060</v>
      </c>
    </row>
    <row r="93" spans="1:16" x14ac:dyDescent="0.3">
      <c r="A93">
        <v>2014</v>
      </c>
      <c r="E93">
        <v>5503</v>
      </c>
      <c r="F93" s="1">
        <f>B93+C93+D93+E93</f>
        <v>5503</v>
      </c>
    </row>
    <row r="94" spans="1:16" x14ac:dyDescent="0.3">
      <c r="A94">
        <v>2015</v>
      </c>
      <c r="E94">
        <v>16006</v>
      </c>
      <c r="F94" s="1">
        <f>B94+C94+D94+E94</f>
        <v>16006</v>
      </c>
    </row>
    <row r="95" spans="1:16" x14ac:dyDescent="0.3">
      <c r="A95">
        <v>2016</v>
      </c>
      <c r="E95">
        <v>6492</v>
      </c>
      <c r="F95" s="1">
        <f>SUM(B95:E95)</f>
        <v>6492</v>
      </c>
    </row>
    <row r="96" spans="1:16" x14ac:dyDescent="0.3">
      <c r="A96">
        <v>2017</v>
      </c>
      <c r="F96" s="1"/>
    </row>
    <row r="97" spans="1:6" x14ac:dyDescent="0.3">
      <c r="A97">
        <v>2018</v>
      </c>
      <c r="F97" s="1"/>
    </row>
    <row r="98" spans="1:6" x14ac:dyDescent="0.3">
      <c r="F98" s="1"/>
    </row>
    <row r="99" spans="1:6" x14ac:dyDescent="0.3">
      <c r="A99" s="1" t="s">
        <v>13</v>
      </c>
      <c r="F99" s="1"/>
    </row>
    <row r="100" spans="1:6" x14ac:dyDescent="0.3">
      <c r="A100">
        <v>2013</v>
      </c>
      <c r="D100">
        <v>21168</v>
      </c>
      <c r="E100">
        <v>6243</v>
      </c>
      <c r="F100" s="1">
        <f>B100+C100+D100+E100</f>
        <v>27411</v>
      </c>
    </row>
    <row r="101" spans="1:6" x14ac:dyDescent="0.3">
      <c r="A101">
        <v>2014</v>
      </c>
      <c r="E101" s="8">
        <v>101337</v>
      </c>
      <c r="F101" s="1">
        <f>B101+C101+D101+E101</f>
        <v>101337</v>
      </c>
    </row>
    <row r="102" spans="1:6" x14ac:dyDescent="0.3">
      <c r="A102">
        <v>2015</v>
      </c>
      <c r="E102">
        <v>61170</v>
      </c>
      <c r="F102" s="1">
        <f>B102+C102+D102+E102</f>
        <v>61170</v>
      </c>
    </row>
    <row r="103" spans="1:6" x14ac:dyDescent="0.3">
      <c r="A103">
        <v>2016</v>
      </c>
      <c r="B103">
        <v>9953</v>
      </c>
      <c r="E103">
        <v>68456</v>
      </c>
      <c r="F103" s="1">
        <f>SUM(B103:E103)</f>
        <v>78409</v>
      </c>
    </row>
    <row r="104" spans="1:6" x14ac:dyDescent="0.3">
      <c r="A104">
        <v>2017</v>
      </c>
      <c r="E104">
        <v>125757</v>
      </c>
      <c r="F104" s="1">
        <f>SUM(E104)</f>
        <v>125757</v>
      </c>
    </row>
    <row r="105" spans="1:6" x14ac:dyDescent="0.3">
      <c r="A105">
        <v>2018</v>
      </c>
      <c r="E105" s="13">
        <v>187104</v>
      </c>
      <c r="F105" s="1">
        <f>SUM(B105:E105)</f>
        <v>187104</v>
      </c>
    </row>
    <row r="106" spans="1:6" x14ac:dyDescent="0.3">
      <c r="A106">
        <v>2019</v>
      </c>
      <c r="E106">
        <v>97611</v>
      </c>
      <c r="F106" s="1">
        <f>SUM(E106)</f>
        <v>97611</v>
      </c>
    </row>
    <row r="107" spans="1:6" x14ac:dyDescent="0.3">
      <c r="A107">
        <v>2020</v>
      </c>
      <c r="E107">
        <v>106147.24</v>
      </c>
      <c r="F107" s="1">
        <f>SUM(B107:E107)</f>
        <v>106147.24</v>
      </c>
    </row>
    <row r="108" spans="1:6" x14ac:dyDescent="0.3">
      <c r="A108">
        <v>2021</v>
      </c>
      <c r="E108">
        <v>106554</v>
      </c>
      <c r="F108" s="1">
        <f>SUM(B108:E108)</f>
        <v>106554</v>
      </c>
    </row>
    <row r="109" spans="1:6" x14ac:dyDescent="0.3">
      <c r="A109">
        <v>2022</v>
      </c>
      <c r="E109">
        <v>165254</v>
      </c>
      <c r="F109" s="1">
        <f>SUM(B109:E109)</f>
        <v>165254</v>
      </c>
    </row>
    <row r="110" spans="1:6" x14ac:dyDescent="0.3">
      <c r="A110">
        <v>2023</v>
      </c>
      <c r="F110" s="1"/>
    </row>
    <row r="111" spans="1:6" x14ac:dyDescent="0.3">
      <c r="F111" s="1"/>
    </row>
    <row r="112" spans="1:6" x14ac:dyDescent="0.3">
      <c r="F112" s="1"/>
    </row>
    <row r="113" spans="1:6" x14ac:dyDescent="0.3">
      <c r="A113" s="1" t="s">
        <v>17</v>
      </c>
      <c r="F113" s="1"/>
    </row>
    <row r="114" spans="1:6" x14ac:dyDescent="0.3">
      <c r="A114">
        <v>2013</v>
      </c>
      <c r="E114">
        <v>1730</v>
      </c>
      <c r="F114" s="1">
        <f>B114+C114+D114+E114</f>
        <v>1730</v>
      </c>
    </row>
    <row r="115" spans="1:6" x14ac:dyDescent="0.3">
      <c r="A115">
        <v>2014</v>
      </c>
      <c r="E115">
        <v>12937</v>
      </c>
      <c r="F115" s="1">
        <f>B115+C115+D115+E115</f>
        <v>12937</v>
      </c>
    </row>
    <row r="116" spans="1:6" x14ac:dyDescent="0.3">
      <c r="A116">
        <v>2015</v>
      </c>
      <c r="E116">
        <v>11241</v>
      </c>
      <c r="F116" s="1">
        <f>B116+C116+D116+E116</f>
        <v>11241</v>
      </c>
    </row>
    <row r="117" spans="1:6" x14ac:dyDescent="0.3">
      <c r="A117">
        <v>2016</v>
      </c>
      <c r="F117" s="1"/>
    </row>
    <row r="118" spans="1:6" x14ac:dyDescent="0.3">
      <c r="A118">
        <v>2017</v>
      </c>
      <c r="F118" s="1"/>
    </row>
    <row r="119" spans="1:6" x14ac:dyDescent="0.3">
      <c r="F119" s="1"/>
    </row>
    <row r="120" spans="1:6" x14ac:dyDescent="0.3">
      <c r="A120" s="1" t="s">
        <v>14</v>
      </c>
      <c r="F120" s="1"/>
    </row>
    <row r="121" spans="1:6" x14ac:dyDescent="0.3">
      <c r="A121">
        <v>2013</v>
      </c>
      <c r="E121" s="7">
        <v>22409.63</v>
      </c>
      <c r="F121" s="1">
        <f>B121+C121+D121+E121</f>
        <v>22409.63</v>
      </c>
    </row>
    <row r="122" spans="1:6" x14ac:dyDescent="0.3">
      <c r="A122">
        <v>2014</v>
      </c>
      <c r="E122">
        <v>18737.599999999999</v>
      </c>
      <c r="F122" s="1">
        <f>B122+C122+D122+E122</f>
        <v>18737.599999999999</v>
      </c>
    </row>
    <row r="123" spans="1:6" x14ac:dyDescent="0.3">
      <c r="A123">
        <v>2015</v>
      </c>
      <c r="E123">
        <v>16104</v>
      </c>
      <c r="F123" s="1">
        <f>SUM(B123:E123)</f>
        <v>16104</v>
      </c>
    </row>
    <row r="124" spans="1:6" x14ac:dyDescent="0.3">
      <c r="A124">
        <v>2016</v>
      </c>
      <c r="F124" s="1"/>
    </row>
    <row r="125" spans="1:6" x14ac:dyDescent="0.3">
      <c r="A125">
        <v>2017</v>
      </c>
      <c r="E125">
        <v>15585.48</v>
      </c>
      <c r="F125" s="1">
        <f t="shared" ref="F125:F131" si="3">SUM(B125:E125)</f>
        <v>15585.48</v>
      </c>
    </row>
    <row r="126" spans="1:6" x14ac:dyDescent="0.3">
      <c r="A126">
        <v>2018</v>
      </c>
      <c r="D126">
        <v>18309.646000000001</v>
      </c>
      <c r="F126" s="1">
        <f t="shared" si="3"/>
        <v>18309.646000000001</v>
      </c>
    </row>
    <row r="127" spans="1:6" x14ac:dyDescent="0.3">
      <c r="A127">
        <v>2019</v>
      </c>
      <c r="B127">
        <v>0</v>
      </c>
      <c r="C127">
        <v>0</v>
      </c>
      <c r="D127">
        <v>0</v>
      </c>
      <c r="E127">
        <v>0</v>
      </c>
      <c r="F127" s="1">
        <f t="shared" si="3"/>
        <v>0</v>
      </c>
    </row>
    <row r="128" spans="1:6" x14ac:dyDescent="0.3">
      <c r="A128">
        <v>2020</v>
      </c>
      <c r="B128">
        <v>0</v>
      </c>
      <c r="C128">
        <v>0</v>
      </c>
      <c r="F128" s="1">
        <f t="shared" si="3"/>
        <v>0</v>
      </c>
    </row>
    <row r="129" spans="1:6" x14ac:dyDescent="0.3">
      <c r="A129">
        <v>2021</v>
      </c>
      <c r="B129">
        <v>0</v>
      </c>
      <c r="C129">
        <v>0</v>
      </c>
      <c r="D129">
        <v>0</v>
      </c>
      <c r="E129">
        <v>0</v>
      </c>
      <c r="F129" s="1">
        <f t="shared" si="3"/>
        <v>0</v>
      </c>
    </row>
    <row r="130" spans="1:6" x14ac:dyDescent="0.3">
      <c r="A130">
        <v>2022</v>
      </c>
      <c r="B130">
        <v>0</v>
      </c>
      <c r="C130">
        <v>0</v>
      </c>
      <c r="D130">
        <v>0</v>
      </c>
      <c r="E130">
        <v>2934</v>
      </c>
      <c r="F130" s="1">
        <f t="shared" si="3"/>
        <v>2934</v>
      </c>
    </row>
    <row r="131" spans="1:6" x14ac:dyDescent="0.3">
      <c r="A131">
        <v>2023</v>
      </c>
      <c r="B131">
        <v>13387.5</v>
      </c>
      <c r="C131">
        <v>42802.84</v>
      </c>
      <c r="D131">
        <v>57561</v>
      </c>
      <c r="E131">
        <v>64760</v>
      </c>
      <c r="F131" s="1">
        <f t="shared" si="3"/>
        <v>178511.34</v>
      </c>
    </row>
    <row r="132" spans="1:6" x14ac:dyDescent="0.3">
      <c r="A132">
        <v>2024</v>
      </c>
      <c r="B132">
        <v>62999.95</v>
      </c>
      <c r="F132" s="1">
        <f>SUM(B132:E132)</f>
        <v>62999.95</v>
      </c>
    </row>
    <row r="133" spans="1:6" x14ac:dyDescent="0.3">
      <c r="F133" s="1"/>
    </row>
    <row r="134" spans="1:6" x14ac:dyDescent="0.3">
      <c r="F134" s="1"/>
    </row>
    <row r="135" spans="1:6" x14ac:dyDescent="0.3">
      <c r="F135" s="1"/>
    </row>
    <row r="136" spans="1:6" x14ac:dyDescent="0.3">
      <c r="F136" s="1"/>
    </row>
    <row r="137" spans="1:6" x14ac:dyDescent="0.3">
      <c r="F137" s="1"/>
    </row>
    <row r="138" spans="1:6" x14ac:dyDescent="0.3">
      <c r="F138" s="1"/>
    </row>
    <row r="139" spans="1:6" x14ac:dyDescent="0.3">
      <c r="F139" s="1"/>
    </row>
    <row r="140" spans="1:6" x14ac:dyDescent="0.3">
      <c r="F140" s="1">
        <f>B140+C140+D140+E140</f>
        <v>0</v>
      </c>
    </row>
    <row r="141" spans="1:6" x14ac:dyDescent="0.3">
      <c r="A141" s="1" t="s">
        <v>15</v>
      </c>
      <c r="F141" s="1"/>
    </row>
    <row r="142" spans="1:6" x14ac:dyDescent="0.3">
      <c r="A142">
        <v>2013</v>
      </c>
      <c r="F142" s="1">
        <f>B142+C142+D142+E142</f>
        <v>0</v>
      </c>
    </row>
    <row r="143" spans="1:6" x14ac:dyDescent="0.3">
      <c r="A143">
        <v>2014</v>
      </c>
      <c r="E143">
        <v>7194.5</v>
      </c>
      <c r="F143" s="1">
        <f>B143+C143+D143+E143</f>
        <v>7194.5</v>
      </c>
    </row>
    <row r="144" spans="1:6" x14ac:dyDescent="0.3">
      <c r="A144">
        <v>2015</v>
      </c>
      <c r="C144">
        <v>7194.5</v>
      </c>
      <c r="E144">
        <v>19100</v>
      </c>
      <c r="F144" s="1">
        <f>B144+C144+D144+E144</f>
        <v>26294.5</v>
      </c>
    </row>
    <row r="145" spans="1:6" x14ac:dyDescent="0.3">
      <c r="A145">
        <v>2016</v>
      </c>
      <c r="C145">
        <v>6600</v>
      </c>
      <c r="F145" s="1">
        <f>SUM(B145:E145)</f>
        <v>6600</v>
      </c>
    </row>
    <row r="146" spans="1:6" x14ac:dyDescent="0.3">
      <c r="A146">
        <v>2017</v>
      </c>
      <c r="C146">
        <v>11675</v>
      </c>
      <c r="F146" s="1">
        <f>SUM(B146:E146)</f>
        <v>11675</v>
      </c>
    </row>
    <row r="147" spans="1:6" x14ac:dyDescent="0.3">
      <c r="A147">
        <v>2018</v>
      </c>
      <c r="C147">
        <v>5075</v>
      </c>
      <c r="F147" s="1">
        <f>B147+C147+D147+E147</f>
        <v>5075</v>
      </c>
    </row>
    <row r="148" spans="1:6" x14ac:dyDescent="0.3">
      <c r="A148">
        <v>2019</v>
      </c>
      <c r="F148" s="1"/>
    </row>
    <row r="149" spans="1:6" x14ac:dyDescent="0.3">
      <c r="A149">
        <v>2020</v>
      </c>
      <c r="F149" s="1"/>
    </row>
    <row r="150" spans="1:6" x14ac:dyDescent="0.3">
      <c r="A150">
        <v>2021</v>
      </c>
      <c r="F150" s="1"/>
    </row>
    <row r="151" spans="1:6" x14ac:dyDescent="0.3">
      <c r="A151" s="1" t="s">
        <v>16</v>
      </c>
      <c r="F151" s="1"/>
    </row>
    <row r="152" spans="1:6" x14ac:dyDescent="0.3">
      <c r="A152">
        <v>2013</v>
      </c>
      <c r="F152" s="1">
        <f>B152+C152+D152+E152</f>
        <v>0</v>
      </c>
    </row>
    <row r="153" spans="1:6" x14ac:dyDescent="0.3">
      <c r="A153">
        <v>2014</v>
      </c>
      <c r="E153" s="6">
        <v>26747.75</v>
      </c>
      <c r="F153" s="1">
        <f>B153+C153+D153+E153</f>
        <v>26747.75</v>
      </c>
    </row>
    <row r="154" spans="1:6" x14ac:dyDescent="0.3">
      <c r="A154">
        <v>2015</v>
      </c>
      <c r="C154" s="6">
        <v>53979.72</v>
      </c>
      <c r="E154">
        <v>28409.200000000001</v>
      </c>
      <c r="F154" s="1">
        <f>B154+C154+D154+E154</f>
        <v>82388.92</v>
      </c>
    </row>
    <row r="155" spans="1:6" x14ac:dyDescent="0.3">
      <c r="A155">
        <v>2016</v>
      </c>
      <c r="C155">
        <v>18381.11</v>
      </c>
      <c r="D155">
        <v>2012.4</v>
      </c>
      <c r="F155" s="1">
        <f>SUM(C155:E155)</f>
        <v>20393.510000000002</v>
      </c>
    </row>
    <row r="156" spans="1:6" x14ac:dyDescent="0.3">
      <c r="A156">
        <v>2017</v>
      </c>
      <c r="C156">
        <v>1050.3</v>
      </c>
      <c r="F156" s="1">
        <v>1050.3</v>
      </c>
    </row>
    <row r="157" spans="1:6" x14ac:dyDescent="0.3">
      <c r="F157" s="1"/>
    </row>
    <row r="158" spans="1:6" x14ac:dyDescent="0.3">
      <c r="A158" s="1" t="s">
        <v>18</v>
      </c>
      <c r="F158" s="1"/>
    </row>
    <row r="159" spans="1:6" x14ac:dyDescent="0.3">
      <c r="A159">
        <v>2015</v>
      </c>
      <c r="F159" s="1"/>
    </row>
    <row r="160" spans="1:6" x14ac:dyDescent="0.3">
      <c r="A160">
        <v>2016</v>
      </c>
      <c r="D160">
        <v>5651.49</v>
      </c>
      <c r="E160">
        <v>5038</v>
      </c>
      <c r="F160" s="1">
        <f>SUM(D160:E160)</f>
        <v>10689.49</v>
      </c>
    </row>
    <row r="161" spans="1:6" x14ac:dyDescent="0.3">
      <c r="A161">
        <v>2017</v>
      </c>
      <c r="D161">
        <v>10847.43</v>
      </c>
      <c r="F161" s="1">
        <f>SUM(D161:E161)</f>
        <v>10847.43</v>
      </c>
    </row>
    <row r="162" spans="1:6" x14ac:dyDescent="0.3">
      <c r="F162" s="1"/>
    </row>
    <row r="163" spans="1:6" x14ac:dyDescent="0.3">
      <c r="A163" s="1" t="s">
        <v>19</v>
      </c>
      <c r="F163" s="1"/>
    </row>
    <row r="164" spans="1:6" x14ac:dyDescent="0.3">
      <c r="A164">
        <v>2016</v>
      </c>
      <c r="E164">
        <v>87592</v>
      </c>
      <c r="F164" s="1">
        <f>SUM(E164)</f>
        <v>87592</v>
      </c>
    </row>
    <row r="165" spans="1:6" x14ac:dyDescent="0.3">
      <c r="A165">
        <v>2017</v>
      </c>
      <c r="E165">
        <v>46453</v>
      </c>
      <c r="F165" s="1">
        <f>SUM(E165)</f>
        <v>46453</v>
      </c>
    </row>
    <row r="166" spans="1:6" x14ac:dyDescent="0.3">
      <c r="A166">
        <v>2018</v>
      </c>
      <c r="E166">
        <v>0</v>
      </c>
      <c r="F166" s="1">
        <f t="shared" ref="F166:F171" si="4">SUM(B166:E166)</f>
        <v>0</v>
      </c>
    </row>
    <row r="167" spans="1:6" x14ac:dyDescent="0.3">
      <c r="A167">
        <v>2019</v>
      </c>
      <c r="E167">
        <v>0</v>
      </c>
      <c r="F167" s="1">
        <f t="shared" si="4"/>
        <v>0</v>
      </c>
    </row>
    <row r="168" spans="1:6" x14ac:dyDescent="0.3">
      <c r="A168">
        <v>2020</v>
      </c>
      <c r="E168">
        <v>5049.25</v>
      </c>
      <c r="F168" s="1">
        <f t="shared" si="4"/>
        <v>5049.25</v>
      </c>
    </row>
    <row r="169" spans="1:6" x14ac:dyDescent="0.3">
      <c r="A169">
        <v>2021</v>
      </c>
      <c r="B169">
        <v>7341</v>
      </c>
      <c r="C169">
        <v>13488</v>
      </c>
      <c r="D169">
        <v>2939</v>
      </c>
      <c r="E169">
        <v>4475</v>
      </c>
      <c r="F169" s="1">
        <f t="shared" si="4"/>
        <v>28243</v>
      </c>
    </row>
    <row r="170" spans="1:6" x14ac:dyDescent="0.3">
      <c r="A170">
        <v>2022</v>
      </c>
      <c r="B170">
        <v>2870</v>
      </c>
      <c r="C170">
        <v>732</v>
      </c>
      <c r="D170">
        <v>0</v>
      </c>
      <c r="E170">
        <v>0</v>
      </c>
      <c r="F170" s="1">
        <f t="shared" si="4"/>
        <v>3602</v>
      </c>
    </row>
    <row r="171" spans="1:6" x14ac:dyDescent="0.3">
      <c r="A171">
        <v>2023</v>
      </c>
      <c r="B171">
        <v>717</v>
      </c>
      <c r="C171">
        <v>3200</v>
      </c>
      <c r="D171">
        <v>732</v>
      </c>
      <c r="E171">
        <v>906</v>
      </c>
      <c r="F171" s="1">
        <f t="shared" si="4"/>
        <v>5555</v>
      </c>
    </row>
    <row r="172" spans="1:6" x14ac:dyDescent="0.3">
      <c r="A172">
        <v>2024</v>
      </c>
      <c r="B172">
        <v>530</v>
      </c>
      <c r="F172" s="1"/>
    </row>
    <row r="173" spans="1:6" x14ac:dyDescent="0.3">
      <c r="F173" s="1"/>
    </row>
    <row r="175" spans="1:6" x14ac:dyDescent="0.3">
      <c r="A175" s="1" t="s">
        <v>35</v>
      </c>
    </row>
    <row r="176" spans="1:6" x14ac:dyDescent="0.3">
      <c r="A176">
        <v>2021</v>
      </c>
      <c r="E176">
        <v>554</v>
      </c>
      <c r="F176" s="1">
        <f>SUM(B176:E176)</f>
        <v>554</v>
      </c>
    </row>
    <row r="177" spans="1:6" x14ac:dyDescent="0.3">
      <c r="A177">
        <v>2022</v>
      </c>
      <c r="B177">
        <v>9100</v>
      </c>
      <c r="C177">
        <v>16700</v>
      </c>
      <c r="D177">
        <v>15823</v>
      </c>
      <c r="E177">
        <v>17946</v>
      </c>
      <c r="F177" s="1">
        <f>SUM(B177:E177)</f>
        <v>59569</v>
      </c>
    </row>
    <row r="178" spans="1:6" x14ac:dyDescent="0.3">
      <c r="A178">
        <v>2023</v>
      </c>
      <c r="B178">
        <v>24092</v>
      </c>
      <c r="C178">
        <v>9346</v>
      </c>
      <c r="D178">
        <v>10669</v>
      </c>
      <c r="E178">
        <v>24362</v>
      </c>
      <c r="F178" s="1">
        <f>SUM(B178:E178)</f>
        <v>68469</v>
      </c>
    </row>
    <row r="179" spans="1:6" x14ac:dyDescent="0.3">
      <c r="A179">
        <v>2024</v>
      </c>
      <c r="B179">
        <v>11015</v>
      </c>
      <c r="F179" s="1">
        <f>SUM(B179:E179)</f>
        <v>11015</v>
      </c>
    </row>
    <row r="189" spans="1:6" x14ac:dyDescent="0.3">
      <c r="A189" s="1" t="s">
        <v>20</v>
      </c>
    </row>
    <row r="190" spans="1:6" x14ac:dyDescent="0.3">
      <c r="A190">
        <v>2015</v>
      </c>
      <c r="E190">
        <v>29412</v>
      </c>
      <c r="F190" s="1">
        <f>SUM(E190)</f>
        <v>29412</v>
      </c>
    </row>
    <row r="191" spans="1:6" x14ac:dyDescent="0.3">
      <c r="A191">
        <v>2016</v>
      </c>
      <c r="E191">
        <v>200128</v>
      </c>
      <c r="F191" s="1">
        <f>SUM(E191)</f>
        <v>200128</v>
      </c>
    </row>
    <row r="194" spans="1:6" x14ac:dyDescent="0.3">
      <c r="A194" s="1" t="s">
        <v>28</v>
      </c>
    </row>
    <row r="195" spans="1:6" x14ac:dyDescent="0.3">
      <c r="A195">
        <v>2017</v>
      </c>
      <c r="E195">
        <v>25069.117099999999</v>
      </c>
      <c r="F195" s="1">
        <v>25069.117099999999</v>
      </c>
    </row>
    <row r="196" spans="1:6" x14ac:dyDescent="0.3">
      <c r="A196">
        <v>2018</v>
      </c>
      <c r="B196">
        <v>6201.3815999999997</v>
      </c>
      <c r="C196">
        <v>8246.7360000000008</v>
      </c>
      <c r="D196">
        <v>26148.990900000001</v>
      </c>
      <c r="E196">
        <v>10728.5155</v>
      </c>
      <c r="F196" s="1">
        <f t="shared" ref="F196:F201" si="5">SUM(B196:E196)</f>
        <v>51325.624000000003</v>
      </c>
    </row>
    <row r="197" spans="1:6" x14ac:dyDescent="0.3">
      <c r="A197">
        <v>2019</v>
      </c>
      <c r="B197">
        <v>7153</v>
      </c>
      <c r="C197">
        <v>5967</v>
      </c>
      <c r="D197" s="13">
        <v>5380</v>
      </c>
      <c r="E197" s="13">
        <v>5050</v>
      </c>
      <c r="F197" s="1">
        <f t="shared" si="5"/>
        <v>23550</v>
      </c>
    </row>
    <row r="198" spans="1:6" x14ac:dyDescent="0.3">
      <c r="A198">
        <v>2020</v>
      </c>
      <c r="B198">
        <v>13296</v>
      </c>
      <c r="C198">
        <v>8690.9500000000007</v>
      </c>
      <c r="D198">
        <v>18309.2</v>
      </c>
      <c r="F198" s="1">
        <f t="shared" si="5"/>
        <v>40296.15</v>
      </c>
    </row>
    <row r="199" spans="1:6" x14ac:dyDescent="0.3">
      <c r="A199">
        <v>2021</v>
      </c>
      <c r="B199">
        <v>8951.5</v>
      </c>
      <c r="C199">
        <v>10417</v>
      </c>
      <c r="D199">
        <v>6419.5</v>
      </c>
      <c r="E199">
        <v>7345.5</v>
      </c>
      <c r="F199" s="1">
        <f t="shared" si="5"/>
        <v>33133.5</v>
      </c>
    </row>
    <row r="200" spans="1:6" x14ac:dyDescent="0.3">
      <c r="A200">
        <v>2022</v>
      </c>
      <c r="B200">
        <v>4025</v>
      </c>
      <c r="C200">
        <v>3730</v>
      </c>
      <c r="D200">
        <v>4860</v>
      </c>
      <c r="E200">
        <v>4520</v>
      </c>
      <c r="F200" s="1">
        <f t="shared" si="5"/>
        <v>17135</v>
      </c>
    </row>
    <row r="201" spans="1:6" x14ac:dyDescent="0.3">
      <c r="A201">
        <v>2023</v>
      </c>
      <c r="B201">
        <v>2340</v>
      </c>
      <c r="C201">
        <v>3052</v>
      </c>
      <c r="D201">
        <v>3750</v>
      </c>
      <c r="E201">
        <v>1988</v>
      </c>
      <c r="F201" s="1">
        <f t="shared" si="5"/>
        <v>11130</v>
      </c>
    </row>
    <row r="202" spans="1:6" x14ac:dyDescent="0.3">
      <c r="A202">
        <v>2024</v>
      </c>
      <c r="F202" s="1"/>
    </row>
    <row r="204" spans="1:6" x14ac:dyDescent="0.3">
      <c r="A204" s="1" t="s">
        <v>30</v>
      </c>
    </row>
    <row r="205" spans="1:6" x14ac:dyDescent="0.3">
      <c r="A205">
        <v>2016</v>
      </c>
      <c r="E205">
        <v>8100</v>
      </c>
      <c r="F205" s="1">
        <f>SUM(B205:E205)</f>
        <v>8100</v>
      </c>
    </row>
    <row r="206" spans="1:6" x14ac:dyDescent="0.3">
      <c r="A206">
        <v>2017</v>
      </c>
      <c r="E206">
        <v>20818</v>
      </c>
      <c r="F206" s="1">
        <f>SUM(B206:E206)</f>
        <v>20818</v>
      </c>
    </row>
    <row r="207" spans="1:6" x14ac:dyDescent="0.3">
      <c r="A207">
        <v>2018</v>
      </c>
      <c r="E207">
        <v>42690</v>
      </c>
      <c r="F207" s="1">
        <f>SUM(B207:E207)</f>
        <v>42690</v>
      </c>
    </row>
    <row r="208" spans="1:6" x14ac:dyDescent="0.3">
      <c r="A208">
        <v>2019</v>
      </c>
      <c r="B208">
        <v>16125</v>
      </c>
      <c r="F208" s="1">
        <f>SUM(B208:E208)</f>
        <v>16125</v>
      </c>
    </row>
    <row r="209" spans="1:14" x14ac:dyDescent="0.3">
      <c r="A209">
        <v>2020</v>
      </c>
    </row>
    <row r="211" spans="1:14" x14ac:dyDescent="0.3">
      <c r="A211" s="1" t="s">
        <v>22</v>
      </c>
    </row>
    <row r="212" spans="1:14" x14ac:dyDescent="0.3">
      <c r="A212">
        <v>2017</v>
      </c>
      <c r="B212">
        <v>5208</v>
      </c>
      <c r="C212">
        <v>5864</v>
      </c>
      <c r="D212">
        <v>5606</v>
      </c>
      <c r="E212">
        <v>6770</v>
      </c>
      <c r="F212" s="1">
        <f t="shared" ref="F212:F218" si="6">SUM(B212:E212)</f>
        <v>23448</v>
      </c>
    </row>
    <row r="213" spans="1:14" x14ac:dyDescent="0.3">
      <c r="A213">
        <v>2018</v>
      </c>
      <c r="B213">
        <v>7247</v>
      </c>
      <c r="C213">
        <v>4865</v>
      </c>
      <c r="D213">
        <v>4210</v>
      </c>
      <c r="E213">
        <v>5340</v>
      </c>
      <c r="F213" s="1">
        <f t="shared" si="6"/>
        <v>21662</v>
      </c>
    </row>
    <row r="214" spans="1:14" x14ac:dyDescent="0.3">
      <c r="A214">
        <v>2019</v>
      </c>
      <c r="B214">
        <v>3730</v>
      </c>
      <c r="D214">
        <v>6960</v>
      </c>
      <c r="F214" s="1">
        <f t="shared" si="6"/>
        <v>10690</v>
      </c>
    </row>
    <row r="215" spans="1:14" x14ac:dyDescent="0.3">
      <c r="A215">
        <v>2020</v>
      </c>
      <c r="B215">
        <v>5020</v>
      </c>
      <c r="C215">
        <v>0</v>
      </c>
      <c r="D215">
        <v>0</v>
      </c>
      <c r="E215">
        <v>7395</v>
      </c>
      <c r="F215" s="1">
        <f t="shared" si="6"/>
        <v>12415</v>
      </c>
    </row>
    <row r="216" spans="1:14" x14ac:dyDescent="0.3">
      <c r="A216">
        <v>2021</v>
      </c>
      <c r="B216">
        <v>5935</v>
      </c>
      <c r="C216">
        <v>4880</v>
      </c>
      <c r="D216">
        <v>3730</v>
      </c>
      <c r="E216">
        <v>3215</v>
      </c>
      <c r="F216" s="1">
        <f t="shared" si="6"/>
        <v>17760</v>
      </c>
    </row>
    <row r="217" spans="1:14" x14ac:dyDescent="0.3">
      <c r="A217">
        <v>2022</v>
      </c>
      <c r="B217">
        <v>5795</v>
      </c>
      <c r="C217">
        <v>2850</v>
      </c>
      <c r="D217">
        <v>4760</v>
      </c>
      <c r="E217">
        <v>4225</v>
      </c>
      <c r="F217" s="1">
        <f t="shared" si="6"/>
        <v>17630</v>
      </c>
    </row>
    <row r="218" spans="1:14" x14ac:dyDescent="0.3">
      <c r="A218">
        <v>2023</v>
      </c>
      <c r="B218">
        <v>4180</v>
      </c>
      <c r="C218">
        <v>3140</v>
      </c>
      <c r="F218" s="1">
        <f t="shared" si="6"/>
        <v>7320</v>
      </c>
    </row>
    <row r="219" spans="1:14" x14ac:dyDescent="0.3">
      <c r="A219">
        <v>2024</v>
      </c>
      <c r="F219" s="1"/>
    </row>
    <row r="220" spans="1:14" x14ac:dyDescent="0.3">
      <c r="F220" s="1"/>
    </row>
    <row r="221" spans="1:14" x14ac:dyDescent="0.3">
      <c r="A221" s="1" t="s">
        <v>32</v>
      </c>
    </row>
    <row r="222" spans="1:14" x14ac:dyDescent="0.3">
      <c r="A222">
        <v>2021</v>
      </c>
      <c r="B222">
        <v>0</v>
      </c>
      <c r="C222">
        <v>16585</v>
      </c>
      <c r="D222">
        <v>32617</v>
      </c>
      <c r="E222">
        <v>17982</v>
      </c>
      <c r="F222" s="1">
        <f>SUM(B222:E222)</f>
        <v>67184</v>
      </c>
      <c r="I222" s="22"/>
      <c r="J222" s="22"/>
      <c r="K222" s="22"/>
      <c r="L222" s="22"/>
      <c r="M222" s="22"/>
      <c r="N222" s="22"/>
    </row>
    <row r="223" spans="1:14" x14ac:dyDescent="0.3">
      <c r="A223">
        <v>2022</v>
      </c>
      <c r="B223">
        <v>17707</v>
      </c>
      <c r="C223">
        <v>17233</v>
      </c>
      <c r="D223">
        <v>14765</v>
      </c>
      <c r="E223">
        <v>11788</v>
      </c>
      <c r="F223" s="1">
        <f>SUM(B223:E223)</f>
        <v>61493</v>
      </c>
    </row>
    <row r="224" spans="1:14" x14ac:dyDescent="0.3">
      <c r="A224">
        <v>2023</v>
      </c>
      <c r="B224">
        <v>11030</v>
      </c>
      <c r="C224">
        <v>17850</v>
      </c>
      <c r="D224">
        <v>5680</v>
      </c>
      <c r="E224">
        <v>3327</v>
      </c>
      <c r="F224" s="1">
        <f>SUM(B224:E224)</f>
        <v>37887</v>
      </c>
    </row>
    <row r="225" spans="1:6" x14ac:dyDescent="0.3">
      <c r="A225">
        <v>2024</v>
      </c>
      <c r="B225">
        <v>2375</v>
      </c>
      <c r="F225" s="1">
        <f>SUM(B225:E225)</f>
        <v>2375</v>
      </c>
    </row>
    <row r="226" spans="1:6" x14ac:dyDescent="0.3">
      <c r="A226" s="1"/>
    </row>
    <row r="227" spans="1:6" x14ac:dyDescent="0.3">
      <c r="A227" s="1" t="s">
        <v>34</v>
      </c>
    </row>
    <row r="228" spans="1:6" x14ac:dyDescent="0.3">
      <c r="A228">
        <v>2019</v>
      </c>
      <c r="E228">
        <v>3800</v>
      </c>
      <c r="F228" s="1">
        <f t="shared" ref="F228:F233" si="7">SUM(B228:E228)</f>
        <v>3800</v>
      </c>
    </row>
    <row r="229" spans="1:6" x14ac:dyDescent="0.3">
      <c r="A229">
        <v>2020</v>
      </c>
      <c r="E229">
        <v>28250</v>
      </c>
      <c r="F229" s="1">
        <f t="shared" si="7"/>
        <v>28250</v>
      </c>
    </row>
    <row r="230" spans="1:6" x14ac:dyDescent="0.3">
      <c r="A230">
        <v>2021</v>
      </c>
      <c r="B230">
        <v>8574</v>
      </c>
      <c r="C230">
        <v>9074</v>
      </c>
      <c r="D230">
        <v>7009</v>
      </c>
      <c r="E230">
        <v>6377</v>
      </c>
      <c r="F230" s="1">
        <f t="shared" si="7"/>
        <v>31034</v>
      </c>
    </row>
    <row r="231" spans="1:6" x14ac:dyDescent="0.3">
      <c r="A231">
        <v>2022</v>
      </c>
      <c r="B231">
        <v>6942</v>
      </c>
      <c r="C231">
        <v>7940</v>
      </c>
      <c r="D231">
        <v>8970</v>
      </c>
      <c r="E231">
        <v>9650</v>
      </c>
      <c r="F231" s="1">
        <f t="shared" si="7"/>
        <v>33502</v>
      </c>
    </row>
    <row r="232" spans="1:6" x14ac:dyDescent="0.3">
      <c r="A232">
        <v>2023</v>
      </c>
      <c r="B232">
        <v>9790</v>
      </c>
      <c r="C232">
        <v>9920</v>
      </c>
      <c r="D232">
        <v>10140</v>
      </c>
      <c r="E232">
        <v>9950</v>
      </c>
      <c r="F232" s="1">
        <f t="shared" si="7"/>
        <v>39800</v>
      </c>
    </row>
    <row r="233" spans="1:6" x14ac:dyDescent="0.3">
      <c r="A233">
        <v>2024</v>
      </c>
      <c r="B233">
        <v>9930</v>
      </c>
      <c r="F233" s="1">
        <f t="shared" si="7"/>
        <v>9930</v>
      </c>
    </row>
    <row r="234" spans="1:6" x14ac:dyDescent="0.3">
      <c r="A234" s="1"/>
      <c r="F234" s="1"/>
    </row>
    <row r="235" spans="1:6" x14ac:dyDescent="0.3">
      <c r="A235" s="1" t="s">
        <v>33</v>
      </c>
    </row>
    <row r="236" spans="1:6" x14ac:dyDescent="0.3">
      <c r="A236">
        <v>2019</v>
      </c>
      <c r="E236">
        <v>1680</v>
      </c>
      <c r="F236" s="1">
        <f>SUM(B236:E236)</f>
        <v>1680</v>
      </c>
    </row>
    <row r="237" spans="1:6" x14ac:dyDescent="0.3">
      <c r="A237">
        <v>2020</v>
      </c>
      <c r="B237">
        <v>0</v>
      </c>
      <c r="C237">
        <v>0</v>
      </c>
      <c r="D237">
        <v>5880</v>
      </c>
      <c r="E237">
        <v>3964</v>
      </c>
      <c r="F237" s="1">
        <f>SUM(B237:E237)</f>
        <v>9844</v>
      </c>
    </row>
    <row r="238" spans="1:6" x14ac:dyDescent="0.3">
      <c r="A238">
        <v>2021</v>
      </c>
      <c r="B238">
        <v>713</v>
      </c>
      <c r="C238">
        <v>2225</v>
      </c>
      <c r="D238">
        <v>333</v>
      </c>
      <c r="E238">
        <v>0</v>
      </c>
      <c r="F238" s="1">
        <f>SUM(B238:E238)</f>
        <v>3271</v>
      </c>
    </row>
    <row r="239" spans="1:6" x14ac:dyDescent="0.3">
      <c r="A239">
        <v>2022</v>
      </c>
      <c r="B239">
        <v>1331</v>
      </c>
      <c r="C239">
        <v>1936</v>
      </c>
      <c r="D239">
        <v>3989</v>
      </c>
      <c r="E239">
        <v>0</v>
      </c>
      <c r="F239" s="1">
        <f>SUM(B239:E239)</f>
        <v>7256</v>
      </c>
    </row>
    <row r="240" spans="1:6" x14ac:dyDescent="0.3">
      <c r="A240">
        <v>2023</v>
      </c>
      <c r="B240">
        <v>1895</v>
      </c>
      <c r="F240" s="1">
        <f>SUM(B240:E240)</f>
        <v>1895</v>
      </c>
    </row>
    <row r="241" spans="1:6" x14ac:dyDescent="0.3">
      <c r="F241" s="1"/>
    </row>
    <row r="242" spans="1:6" x14ac:dyDescent="0.3">
      <c r="F242" s="1"/>
    </row>
    <row r="243" spans="1:6" x14ac:dyDescent="0.3">
      <c r="A243" s="1" t="s">
        <v>36</v>
      </c>
      <c r="F243" s="1"/>
    </row>
    <row r="244" spans="1:6" x14ac:dyDescent="0.3">
      <c r="A244">
        <v>2023</v>
      </c>
      <c r="B244">
        <v>4520</v>
      </c>
      <c r="C244">
        <v>4498</v>
      </c>
      <c r="D244">
        <v>4178</v>
      </c>
      <c r="E244">
        <v>3425</v>
      </c>
      <c r="F244" s="1">
        <f>SUM(B244:E244)</f>
        <v>16621</v>
      </c>
    </row>
    <row r="245" spans="1:6" x14ac:dyDescent="0.3">
      <c r="A245">
        <v>2024</v>
      </c>
      <c r="F245" s="1"/>
    </row>
    <row r="246" spans="1:6" x14ac:dyDescent="0.3">
      <c r="F246" s="1"/>
    </row>
    <row r="247" spans="1:6" x14ac:dyDescent="0.3">
      <c r="A247" s="1" t="s">
        <v>58</v>
      </c>
      <c r="F247" s="1"/>
    </row>
    <row r="248" spans="1:6" x14ac:dyDescent="0.3">
      <c r="A248">
        <v>2023</v>
      </c>
      <c r="E248">
        <v>11538.46</v>
      </c>
      <c r="F248" s="1">
        <f>SUM(B248:E248)</f>
        <v>11538.46</v>
      </c>
    </row>
    <row r="249" spans="1:6" x14ac:dyDescent="0.3">
      <c r="A249">
        <v>2024</v>
      </c>
      <c r="B249">
        <v>35295.760000000002</v>
      </c>
      <c r="C249">
        <v>32940</v>
      </c>
      <c r="F249" s="1">
        <f>SUM(B249:E249)</f>
        <v>68235.760000000009</v>
      </c>
    </row>
    <row r="250" spans="1:6" x14ac:dyDescent="0.3">
      <c r="F250" s="1"/>
    </row>
    <row r="251" spans="1:6" x14ac:dyDescent="0.3">
      <c r="F251" s="1"/>
    </row>
    <row r="252" spans="1:6" x14ac:dyDescent="0.3">
      <c r="A252" s="1" t="s">
        <v>87</v>
      </c>
      <c r="F252" s="1"/>
    </row>
    <row r="253" spans="1:6" x14ac:dyDescent="0.3">
      <c r="A253">
        <v>2023</v>
      </c>
      <c r="B253">
        <v>0</v>
      </c>
      <c r="C253">
        <v>0</v>
      </c>
      <c r="D253">
        <v>11565</v>
      </c>
      <c r="E253">
        <v>8839</v>
      </c>
      <c r="F253" s="1">
        <f>SUM(B253:E253)</f>
        <v>20404</v>
      </c>
    </row>
    <row r="254" spans="1:6" x14ac:dyDescent="0.3">
      <c r="A254">
        <v>2024</v>
      </c>
      <c r="B254">
        <v>0</v>
      </c>
      <c r="C254">
        <v>0</v>
      </c>
      <c r="F254" s="1">
        <f>SUM(B254:E254)</f>
        <v>0</v>
      </c>
    </row>
    <row r="255" spans="1:6" x14ac:dyDescent="0.3">
      <c r="A255">
        <v>2025</v>
      </c>
      <c r="F255" s="1"/>
    </row>
    <row r="259" spans="1:7" x14ac:dyDescent="0.3">
      <c r="A259" s="1" t="s">
        <v>23</v>
      </c>
      <c r="B259" s="1" t="s">
        <v>26</v>
      </c>
    </row>
    <row r="260" spans="1:7" x14ac:dyDescent="0.3">
      <c r="A260">
        <v>2010</v>
      </c>
      <c r="G260" s="19">
        <v>100000000</v>
      </c>
    </row>
    <row r="261" spans="1:7" x14ac:dyDescent="0.3">
      <c r="A261">
        <v>2011</v>
      </c>
      <c r="F261">
        <v>1923180.28</v>
      </c>
      <c r="G261" s="19">
        <f t="shared" ref="G261:G268" si="8">G260-F261</f>
        <v>98076819.719999999</v>
      </c>
    </row>
    <row r="262" spans="1:7" x14ac:dyDescent="0.3">
      <c r="A262">
        <v>2012</v>
      </c>
      <c r="F262">
        <v>1918865.5</v>
      </c>
      <c r="G262" s="19">
        <f t="shared" si="8"/>
        <v>96157954.219999999</v>
      </c>
    </row>
    <row r="263" spans="1:7" x14ac:dyDescent="0.3">
      <c r="A263">
        <v>2013</v>
      </c>
      <c r="F263">
        <v>1607755</v>
      </c>
      <c r="G263" s="19">
        <f t="shared" si="8"/>
        <v>94550199.219999999</v>
      </c>
    </row>
    <row r="264" spans="1:7" x14ac:dyDescent="0.3">
      <c r="A264">
        <v>2014</v>
      </c>
      <c r="F264">
        <v>1808084.26</v>
      </c>
      <c r="G264" s="19">
        <f t="shared" si="8"/>
        <v>92742114.959999993</v>
      </c>
    </row>
    <row r="265" spans="1:7" x14ac:dyDescent="0.3">
      <c r="A265">
        <v>2015</v>
      </c>
      <c r="F265">
        <v>1011318.98</v>
      </c>
      <c r="G265" s="19">
        <f t="shared" si="8"/>
        <v>91730795.979999989</v>
      </c>
    </row>
    <row r="266" spans="1:7" x14ac:dyDescent="0.3">
      <c r="A266">
        <v>2016</v>
      </c>
      <c r="F266">
        <v>1424056.14</v>
      </c>
      <c r="G266" s="19">
        <f t="shared" si="8"/>
        <v>90306739.839999989</v>
      </c>
    </row>
    <row r="267" spans="1:7" x14ac:dyDescent="0.3">
      <c r="A267">
        <v>2017</v>
      </c>
      <c r="F267">
        <v>1048883.1000000001</v>
      </c>
      <c r="G267" s="19">
        <f t="shared" si="8"/>
        <v>89257856.739999995</v>
      </c>
    </row>
    <row r="268" spans="1:7" x14ac:dyDescent="0.3">
      <c r="A268">
        <v>2018</v>
      </c>
      <c r="F268">
        <v>1119880.33</v>
      </c>
      <c r="G268" s="19">
        <f t="shared" si="8"/>
        <v>88137976.409999996</v>
      </c>
    </row>
    <row r="269" spans="1:7" x14ac:dyDescent="0.3">
      <c r="A269">
        <v>2019</v>
      </c>
      <c r="F269">
        <v>1082865.6399999999</v>
      </c>
      <c r="G269" s="19">
        <f>G268-F269</f>
        <v>87055110.769999996</v>
      </c>
    </row>
    <row r="270" spans="1:7" x14ac:dyDescent="0.3">
      <c r="A270">
        <v>2020</v>
      </c>
      <c r="F270">
        <v>1204184.79</v>
      </c>
      <c r="G270" s="19">
        <f>G269-F270</f>
        <v>85850925.979999989</v>
      </c>
    </row>
    <row r="271" spans="1:7" x14ac:dyDescent="0.3">
      <c r="A271">
        <v>2021</v>
      </c>
      <c r="F271">
        <v>1035875</v>
      </c>
      <c r="G271" s="19">
        <f>G270-F271</f>
        <v>84815050.979999989</v>
      </c>
    </row>
    <row r="272" spans="1:7" x14ac:dyDescent="0.3">
      <c r="A272">
        <v>2022</v>
      </c>
      <c r="F272" s="20">
        <v>832440.44</v>
      </c>
      <c r="G272" s="19">
        <f>G271-F272</f>
        <v>83982610.539999992</v>
      </c>
    </row>
    <row r="273" spans="1:7" x14ac:dyDescent="0.3">
      <c r="A273">
        <v>2023</v>
      </c>
      <c r="F273" s="20">
        <v>747734</v>
      </c>
      <c r="G273" s="19">
        <f>G272-F273</f>
        <v>83234876.539999992</v>
      </c>
    </row>
    <row r="274" spans="1:7" x14ac:dyDescent="0.3">
      <c r="F274" s="20"/>
      <c r="G274" s="19"/>
    </row>
    <row r="275" spans="1:7" x14ac:dyDescent="0.3">
      <c r="F275" s="20"/>
      <c r="G275" s="19"/>
    </row>
    <row r="276" spans="1:7" x14ac:dyDescent="0.3">
      <c r="G276" s="19"/>
    </row>
    <row r="277" spans="1:7" x14ac:dyDescent="0.3">
      <c r="A277" s="1" t="s">
        <v>29</v>
      </c>
      <c r="B277" s="1" t="s">
        <v>26</v>
      </c>
      <c r="G277" s="19"/>
    </row>
    <row r="278" spans="1:7" x14ac:dyDescent="0.3">
      <c r="A278">
        <v>2010</v>
      </c>
      <c r="G278" s="19">
        <v>50000000</v>
      </c>
    </row>
    <row r="279" spans="1:7" x14ac:dyDescent="0.3">
      <c r="A279">
        <v>2015</v>
      </c>
      <c r="F279">
        <v>1675936</v>
      </c>
      <c r="G279" s="19">
        <f t="shared" ref="G279:G286" si="9">G278-F279</f>
        <v>48324064</v>
      </c>
    </row>
    <row r="280" spans="1:7" x14ac:dyDescent="0.3">
      <c r="A280">
        <v>2016</v>
      </c>
      <c r="F280">
        <v>2054420</v>
      </c>
      <c r="G280" s="19">
        <f t="shared" si="9"/>
        <v>46269644</v>
      </c>
    </row>
    <row r="281" spans="1:7" x14ac:dyDescent="0.3">
      <c r="A281">
        <v>2017</v>
      </c>
      <c r="F281" s="20">
        <v>2288133</v>
      </c>
      <c r="G281" s="19">
        <f t="shared" si="9"/>
        <v>43981511</v>
      </c>
    </row>
    <row r="282" spans="1:7" x14ac:dyDescent="0.3">
      <c r="A282">
        <v>2018</v>
      </c>
      <c r="F282">
        <v>2426399.13</v>
      </c>
      <c r="G282" s="19">
        <f t="shared" si="9"/>
        <v>41555111.869999997</v>
      </c>
    </row>
    <row r="283" spans="1:7" x14ac:dyDescent="0.3">
      <c r="A283">
        <v>2019</v>
      </c>
      <c r="F283">
        <v>2568607</v>
      </c>
      <c r="G283" s="19">
        <f t="shared" si="9"/>
        <v>38986504.869999997</v>
      </c>
    </row>
    <row r="284" spans="1:7" x14ac:dyDescent="0.3">
      <c r="A284">
        <v>2020</v>
      </c>
      <c r="F284">
        <v>2316598</v>
      </c>
      <c r="G284" s="19">
        <f t="shared" si="9"/>
        <v>36669906.869999997</v>
      </c>
    </row>
    <row r="285" spans="1:7" x14ac:dyDescent="0.3">
      <c r="A285">
        <v>2021</v>
      </c>
      <c r="F285">
        <v>2324627</v>
      </c>
      <c r="G285" s="19">
        <f t="shared" si="9"/>
        <v>34345279.869999997</v>
      </c>
    </row>
    <row r="286" spans="1:7" x14ac:dyDescent="0.3">
      <c r="A286">
        <v>2022</v>
      </c>
      <c r="F286">
        <v>2342036.2200000002</v>
      </c>
      <c r="G286" s="19">
        <f t="shared" si="9"/>
        <v>32003243.649999999</v>
      </c>
    </row>
    <row r="287" spans="1:7" x14ac:dyDescent="0.3">
      <c r="A287">
        <v>2023</v>
      </c>
      <c r="F287">
        <v>1862857</v>
      </c>
      <c r="G287" s="19">
        <f>G286-F287</f>
        <v>30140386.649999999</v>
      </c>
    </row>
    <row r="288" spans="1:7" x14ac:dyDescent="0.3">
      <c r="G288" s="19"/>
    </row>
    <row r="289" spans="1:16" x14ac:dyDescent="0.3">
      <c r="A289" s="1" t="s">
        <v>24</v>
      </c>
      <c r="B289" s="1" t="s">
        <v>31</v>
      </c>
      <c r="G289" s="19"/>
    </row>
    <row r="290" spans="1:16" x14ac:dyDescent="0.3">
      <c r="G290" s="19">
        <v>56869981</v>
      </c>
    </row>
    <row r="291" spans="1:16" x14ac:dyDescent="0.3">
      <c r="A291">
        <v>2015</v>
      </c>
      <c r="F291">
        <v>1150194</v>
      </c>
      <c r="G291" s="19">
        <v>55719787</v>
      </c>
      <c r="H291">
        <f>G291*0.49</f>
        <v>27302695.629999999</v>
      </c>
    </row>
    <row r="292" spans="1:16" x14ac:dyDescent="0.3">
      <c r="A292">
        <v>2016</v>
      </c>
      <c r="F292">
        <v>850076</v>
      </c>
      <c r="G292" s="19">
        <v>54869711</v>
      </c>
      <c r="H292">
        <f t="shared" ref="H292:H296" si="10">G292*0.49</f>
        <v>26886158.390000001</v>
      </c>
    </row>
    <row r="293" spans="1:16" x14ac:dyDescent="0.3">
      <c r="A293">
        <v>2017</v>
      </c>
      <c r="F293" s="13">
        <v>732503</v>
      </c>
      <c r="G293" s="19">
        <v>54137208</v>
      </c>
      <c r="H293">
        <f t="shared" si="10"/>
        <v>26527231.919999998</v>
      </c>
    </row>
    <row r="294" spans="1:16" x14ac:dyDescent="0.3">
      <c r="A294">
        <v>2018</v>
      </c>
      <c r="F294">
        <v>1020121</v>
      </c>
      <c r="G294" s="19">
        <f>G293-F294</f>
        <v>53117087</v>
      </c>
      <c r="H294">
        <f t="shared" si="10"/>
        <v>26027372.629999999</v>
      </c>
    </row>
    <row r="295" spans="1:16" x14ac:dyDescent="0.3">
      <c r="A295">
        <v>2019</v>
      </c>
      <c r="F295">
        <v>703573</v>
      </c>
      <c r="G295" s="19">
        <f>G294-F294</f>
        <v>52096966</v>
      </c>
      <c r="H295">
        <f t="shared" si="10"/>
        <v>25527513.34</v>
      </c>
      <c r="P295" s="23"/>
    </row>
    <row r="296" spans="1:16" x14ac:dyDescent="0.3">
      <c r="A296">
        <v>2020</v>
      </c>
      <c r="F296">
        <v>1321345</v>
      </c>
      <c r="G296" s="19">
        <f>G295-F296</f>
        <v>50775621</v>
      </c>
      <c r="H296">
        <f t="shared" si="10"/>
        <v>24880054.289999999</v>
      </c>
    </row>
    <row r="297" spans="1:16" x14ac:dyDescent="0.3">
      <c r="A297">
        <v>2021</v>
      </c>
      <c r="F297">
        <v>1456386</v>
      </c>
      <c r="G297" s="19">
        <f>G296-F297</f>
        <v>49319235</v>
      </c>
      <c r="H297">
        <f>G297*0.49</f>
        <v>24166425.149999999</v>
      </c>
    </row>
    <row r="298" spans="1:16" x14ac:dyDescent="0.3">
      <c r="A298">
        <v>2022</v>
      </c>
      <c r="F298">
        <v>1541772</v>
      </c>
      <c r="G298" s="19">
        <f>G297-F298</f>
        <v>47777463</v>
      </c>
      <c r="H298">
        <f>G298*0.49</f>
        <v>23410956.870000001</v>
      </c>
    </row>
    <row r="299" spans="1:16" x14ac:dyDescent="0.3">
      <c r="A299">
        <v>2023</v>
      </c>
      <c r="F299">
        <v>1517448</v>
      </c>
      <c r="G299" s="19">
        <f>G298-F299</f>
        <v>46260015</v>
      </c>
      <c r="H299">
        <f>G299*0.49</f>
        <v>22667407.349999998</v>
      </c>
    </row>
    <row r="300" spans="1:16" x14ac:dyDescent="0.3">
      <c r="G300" s="19"/>
    </row>
    <row r="301" spans="1:16" x14ac:dyDescent="0.3">
      <c r="G301" s="19"/>
    </row>
    <row r="302" spans="1:16" x14ac:dyDescent="0.3">
      <c r="G302" s="19"/>
    </row>
    <row r="303" spans="1:16" x14ac:dyDescent="0.3">
      <c r="G303" s="19"/>
    </row>
    <row r="305" spans="1:6" x14ac:dyDescent="0.3">
      <c r="A305" s="1" t="s">
        <v>29</v>
      </c>
      <c r="B305" s="1" t="s">
        <v>27</v>
      </c>
    </row>
    <row r="306" spans="1:6" x14ac:dyDescent="0.3">
      <c r="A306">
        <v>2017</v>
      </c>
      <c r="E306">
        <v>22483.24</v>
      </c>
      <c r="F306" s="1">
        <f>SUM(B306:E306)</f>
        <v>22483.24</v>
      </c>
    </row>
    <row r="307" spans="1:6" x14ac:dyDescent="0.3">
      <c r="A307">
        <v>2018</v>
      </c>
      <c r="E307">
        <v>79166.679999999993</v>
      </c>
      <c r="F307" s="1">
        <f t="shared" ref="F307:F311" si="11">SUM(B307:E307)</f>
        <v>79166.679999999993</v>
      </c>
    </row>
    <row r="308" spans="1:6" x14ac:dyDescent="0.3">
      <c r="A308">
        <v>2019</v>
      </c>
      <c r="E308">
        <v>83596.539999999994</v>
      </c>
      <c r="F308" s="1">
        <f t="shared" si="11"/>
        <v>83596.539999999994</v>
      </c>
    </row>
    <row r="309" spans="1:6" x14ac:dyDescent="0.3">
      <c r="A309">
        <v>2020</v>
      </c>
      <c r="E309">
        <v>100466</v>
      </c>
      <c r="F309" s="1">
        <f t="shared" si="11"/>
        <v>100466</v>
      </c>
    </row>
    <row r="310" spans="1:6" x14ac:dyDescent="0.3">
      <c r="A310">
        <v>2021</v>
      </c>
      <c r="E310">
        <v>106688</v>
      </c>
      <c r="F310" s="1">
        <f t="shared" si="11"/>
        <v>106688</v>
      </c>
    </row>
    <row r="311" spans="1:6" x14ac:dyDescent="0.3">
      <c r="A311">
        <v>2022</v>
      </c>
      <c r="E311">
        <v>75974.259999999995</v>
      </c>
      <c r="F311" s="1">
        <f t="shared" si="11"/>
        <v>75974.259999999995</v>
      </c>
    </row>
    <row r="312" spans="1:6" x14ac:dyDescent="0.3">
      <c r="A312">
        <v>2023</v>
      </c>
    </row>
    <row r="315" spans="1:6" x14ac:dyDescent="0.3">
      <c r="A315" s="1" t="s">
        <v>37</v>
      </c>
      <c r="B315" s="1" t="s">
        <v>39</v>
      </c>
    </row>
    <row r="316" spans="1:6" x14ac:dyDescent="0.3">
      <c r="A316">
        <v>2022</v>
      </c>
      <c r="B316">
        <v>618.75</v>
      </c>
      <c r="C316">
        <v>2255</v>
      </c>
      <c r="D316">
        <v>0</v>
      </c>
      <c r="F316" s="1">
        <f>SUM(B316:E316)</f>
        <v>2873.75</v>
      </c>
    </row>
    <row r="317" spans="1:6" x14ac:dyDescent="0.3">
      <c r="A317">
        <v>2023</v>
      </c>
      <c r="B317">
        <v>21587.5</v>
      </c>
      <c r="C317">
        <v>8759</v>
      </c>
      <c r="F317" s="1">
        <f>SUM(B317:E317)</f>
        <v>30346.5</v>
      </c>
    </row>
    <row r="323" spans="1:2" x14ac:dyDescent="0.3">
      <c r="A323" s="1"/>
      <c r="B323" s="1"/>
    </row>
    <row r="324" spans="1:2" x14ac:dyDescent="0.3">
      <c r="A324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BFFC-3EA7-48BD-BE38-FA4B3EBA6ECF}">
  <dimension ref="A1:L8"/>
  <sheetViews>
    <sheetView workbookViewId="0">
      <selection activeCell="K7" sqref="K7"/>
    </sheetView>
  </sheetViews>
  <sheetFormatPr baseColWidth="10" defaultRowHeight="14.4" x14ac:dyDescent="0.3"/>
  <cols>
    <col min="2" max="2" width="15.88671875" customWidth="1"/>
  </cols>
  <sheetData>
    <row r="1" spans="1:12" ht="24" customHeight="1" x14ac:dyDescent="0.3">
      <c r="A1" s="44"/>
      <c r="B1" s="45"/>
      <c r="C1" s="48" t="s">
        <v>59</v>
      </c>
      <c r="D1" s="48"/>
      <c r="E1" s="48"/>
      <c r="F1" s="48"/>
      <c r="G1" s="48"/>
      <c r="H1" s="48"/>
      <c r="I1" s="37"/>
      <c r="J1" s="37"/>
      <c r="K1" s="38"/>
      <c r="L1" s="38"/>
    </row>
    <row r="2" spans="1:12" ht="24" customHeight="1" x14ac:dyDescent="0.3">
      <c r="A2" s="40" t="s">
        <v>60</v>
      </c>
      <c r="B2" s="39" t="s">
        <v>61</v>
      </c>
      <c r="C2" s="42">
        <v>2015</v>
      </c>
      <c r="D2" s="42">
        <v>2016</v>
      </c>
      <c r="E2" s="42">
        <v>2017</v>
      </c>
      <c r="F2" s="42">
        <v>2018</v>
      </c>
      <c r="G2" s="42">
        <v>2019</v>
      </c>
      <c r="H2" s="42">
        <v>2020</v>
      </c>
      <c r="I2" s="42">
        <v>2021</v>
      </c>
      <c r="J2" s="42">
        <v>2022</v>
      </c>
      <c r="K2" s="42">
        <v>2023</v>
      </c>
      <c r="L2" s="42">
        <v>2024</v>
      </c>
    </row>
    <row r="3" spans="1:12" ht="31.8" customHeight="1" x14ac:dyDescent="0.3">
      <c r="A3" s="40" t="s">
        <v>23</v>
      </c>
      <c r="B3" s="39" t="s">
        <v>82</v>
      </c>
      <c r="C3" s="42" t="s">
        <v>62</v>
      </c>
      <c r="D3" s="42" t="s">
        <v>63</v>
      </c>
      <c r="E3" s="42" t="s">
        <v>64</v>
      </c>
      <c r="F3" s="42" t="s">
        <v>65</v>
      </c>
      <c r="G3" s="42" t="s">
        <v>66</v>
      </c>
      <c r="H3" s="43">
        <v>1204185</v>
      </c>
      <c r="I3" s="42" t="s">
        <v>67</v>
      </c>
      <c r="J3" s="42">
        <v>832440</v>
      </c>
      <c r="K3" s="42">
        <v>747734</v>
      </c>
      <c r="L3" s="41"/>
    </row>
    <row r="4" spans="1:12" ht="29.4" customHeight="1" x14ac:dyDescent="0.3">
      <c r="A4" s="47" t="s">
        <v>29</v>
      </c>
      <c r="B4" s="39" t="s">
        <v>83</v>
      </c>
      <c r="C4" s="42" t="s">
        <v>68</v>
      </c>
      <c r="D4" s="42" t="s">
        <v>69</v>
      </c>
      <c r="E4" s="42" t="s">
        <v>70</v>
      </c>
      <c r="F4" s="42" t="s">
        <v>71</v>
      </c>
      <c r="G4" s="42" t="s">
        <v>72</v>
      </c>
      <c r="H4" s="42">
        <v>2316598</v>
      </c>
      <c r="I4" s="42" t="s">
        <v>73</v>
      </c>
      <c r="J4" s="42">
        <v>2342036</v>
      </c>
      <c r="K4" s="42">
        <v>1862857</v>
      </c>
      <c r="L4" s="41"/>
    </row>
    <row r="5" spans="1:12" ht="30.6" customHeight="1" x14ac:dyDescent="0.3">
      <c r="A5" s="47"/>
      <c r="B5" s="39" t="s">
        <v>84</v>
      </c>
      <c r="C5" s="42" t="s">
        <v>74</v>
      </c>
      <c r="D5" s="42" t="s">
        <v>74</v>
      </c>
      <c r="E5" s="42">
        <v>22483</v>
      </c>
      <c r="F5" s="42">
        <v>79167</v>
      </c>
      <c r="G5" s="42" t="s">
        <v>75</v>
      </c>
      <c r="H5" s="42">
        <v>100466</v>
      </c>
      <c r="I5" s="42">
        <v>106688</v>
      </c>
      <c r="J5" s="42">
        <v>75974.259999999995</v>
      </c>
      <c r="K5" s="42">
        <v>66418</v>
      </c>
      <c r="L5" s="41"/>
    </row>
    <row r="6" spans="1:12" ht="30.6" customHeight="1" x14ac:dyDescent="0.3">
      <c r="A6" s="40" t="s">
        <v>37</v>
      </c>
      <c r="B6" s="39" t="s">
        <v>84</v>
      </c>
      <c r="C6" s="42"/>
      <c r="D6" s="42"/>
      <c r="E6" s="42"/>
      <c r="F6" s="42"/>
      <c r="G6" s="42"/>
      <c r="H6" s="42"/>
      <c r="I6" s="42"/>
      <c r="J6" s="42">
        <v>2873.75</v>
      </c>
      <c r="K6" s="42">
        <v>30346.5</v>
      </c>
      <c r="L6" s="41"/>
    </row>
    <row r="7" spans="1:12" ht="31.8" customHeight="1" x14ac:dyDescent="0.3">
      <c r="A7" s="40" t="s">
        <v>24</v>
      </c>
      <c r="B7" s="39" t="s">
        <v>85</v>
      </c>
      <c r="C7" s="42" t="s">
        <v>76</v>
      </c>
      <c r="D7" s="42">
        <v>850076</v>
      </c>
      <c r="E7" s="42">
        <v>732503</v>
      </c>
      <c r="F7" s="42">
        <v>1020121</v>
      </c>
      <c r="G7" s="42" t="s">
        <v>77</v>
      </c>
      <c r="H7" s="42">
        <v>1321345</v>
      </c>
      <c r="I7" s="42" t="s">
        <v>78</v>
      </c>
      <c r="J7" s="42">
        <v>1541772</v>
      </c>
      <c r="K7" s="42">
        <v>1517448</v>
      </c>
      <c r="L7" s="41"/>
    </row>
    <row r="8" spans="1:12" ht="26.4" customHeight="1" x14ac:dyDescent="0.3">
      <c r="A8" s="40"/>
      <c r="B8" s="39" t="s">
        <v>86</v>
      </c>
      <c r="C8" s="42">
        <v>369923.22</v>
      </c>
      <c r="D8" s="42">
        <v>560968</v>
      </c>
      <c r="E8" s="42" t="s">
        <v>79</v>
      </c>
      <c r="F8" s="42" t="s">
        <v>80</v>
      </c>
      <c r="G8" s="42" t="s">
        <v>81</v>
      </c>
      <c r="H8" s="42">
        <v>328048</v>
      </c>
      <c r="I8" s="42">
        <v>319530.09999999998</v>
      </c>
      <c r="J8" s="42">
        <v>662834</v>
      </c>
      <c r="K8" s="42">
        <v>639913.76</v>
      </c>
      <c r="L8" s="41"/>
    </row>
  </sheetData>
  <mergeCells count="2">
    <mergeCell ref="A4:A5"/>
    <mergeCell ref="C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"/>
  <sheetViews>
    <sheetView workbookViewId="0">
      <selection activeCell="G3" sqref="G3"/>
    </sheetView>
  </sheetViews>
  <sheetFormatPr baseColWidth="10" defaultRowHeight="14.4" x14ac:dyDescent="0.3"/>
  <cols>
    <col min="2" max="2" width="14.33203125" bestFit="1" customWidth="1"/>
    <col min="3" max="4" width="11.6640625" bestFit="1" customWidth="1"/>
    <col min="5" max="5" width="14.6640625" bestFit="1" customWidth="1"/>
    <col min="6" max="6" width="14.44140625" bestFit="1" customWidth="1"/>
    <col min="7" max="7" width="14" customWidth="1"/>
  </cols>
  <sheetData>
    <row r="1" spans="1:18" ht="20.399999999999999" x14ac:dyDescent="0.35">
      <c r="A1" s="49" t="s">
        <v>54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84" x14ac:dyDescent="0.3">
      <c r="A2" s="32" t="s">
        <v>44</v>
      </c>
      <c r="B2" s="32" t="s">
        <v>45</v>
      </c>
      <c r="C2" s="32" t="s">
        <v>48</v>
      </c>
      <c r="D2" s="32" t="s">
        <v>43</v>
      </c>
      <c r="E2" s="33" t="s">
        <v>49</v>
      </c>
      <c r="F2" s="33" t="s">
        <v>46</v>
      </c>
      <c r="G2" s="33" t="s">
        <v>47</v>
      </c>
    </row>
    <row r="3" spans="1:18" ht="16.8" x14ac:dyDescent="0.3">
      <c r="A3" s="27" t="s">
        <v>41</v>
      </c>
      <c r="B3" s="28">
        <v>45035</v>
      </c>
      <c r="C3" s="29">
        <v>234.22</v>
      </c>
      <c r="D3" s="29">
        <v>18.739999999999998</v>
      </c>
      <c r="E3" s="30">
        <v>29594</v>
      </c>
      <c r="F3" s="31">
        <f>E3*C3</f>
        <v>6931506.6799999997</v>
      </c>
      <c r="G3" s="31">
        <f>F3*3%</f>
        <v>207945.20039999997</v>
      </c>
    </row>
    <row r="4" spans="1:18" ht="16.8" x14ac:dyDescent="0.3">
      <c r="A4" s="29"/>
      <c r="B4" s="28" t="s">
        <v>50</v>
      </c>
      <c r="C4" s="29">
        <v>897.94</v>
      </c>
      <c r="D4" s="29">
        <v>23.63</v>
      </c>
      <c r="E4" s="29">
        <v>36451</v>
      </c>
      <c r="F4" s="31">
        <f>E4*C4</f>
        <v>32730810.940000001</v>
      </c>
      <c r="G4" s="31">
        <f>F4*3%</f>
        <v>981924.32819999999</v>
      </c>
    </row>
    <row r="5" spans="1:18" ht="16.8" x14ac:dyDescent="0.3">
      <c r="B5" s="28"/>
      <c r="F5" s="26">
        <f t="shared" ref="F5:F29" si="0">E5*C5</f>
        <v>0</v>
      </c>
      <c r="G5" s="26">
        <f t="shared" ref="G5:G29" si="1">F5*3%</f>
        <v>0</v>
      </c>
    </row>
    <row r="6" spans="1:18" ht="16.8" x14ac:dyDescent="0.3">
      <c r="B6" s="28"/>
      <c r="F6" s="26">
        <f t="shared" si="0"/>
        <v>0</v>
      </c>
      <c r="G6" s="26">
        <f t="shared" si="1"/>
        <v>0</v>
      </c>
    </row>
    <row r="7" spans="1:18" ht="16.8" x14ac:dyDescent="0.3">
      <c r="B7" s="28"/>
      <c r="F7" s="26">
        <f t="shared" si="0"/>
        <v>0</v>
      </c>
      <c r="G7" s="26">
        <f t="shared" si="1"/>
        <v>0</v>
      </c>
    </row>
    <row r="8" spans="1:18" ht="16.8" x14ac:dyDescent="0.3">
      <c r="B8" s="28"/>
      <c r="F8" s="26">
        <f t="shared" si="0"/>
        <v>0</v>
      </c>
      <c r="G8" s="26">
        <f t="shared" si="1"/>
        <v>0</v>
      </c>
    </row>
    <row r="9" spans="1:18" x14ac:dyDescent="0.3">
      <c r="F9" s="26">
        <f t="shared" si="0"/>
        <v>0</v>
      </c>
      <c r="G9" s="26">
        <f t="shared" si="1"/>
        <v>0</v>
      </c>
    </row>
    <row r="10" spans="1:18" x14ac:dyDescent="0.3">
      <c r="F10" s="26">
        <f t="shared" si="0"/>
        <v>0</v>
      </c>
      <c r="G10" s="26">
        <f t="shared" si="1"/>
        <v>0</v>
      </c>
    </row>
    <row r="11" spans="1:18" x14ac:dyDescent="0.3">
      <c r="F11" s="26">
        <f t="shared" si="0"/>
        <v>0</v>
      </c>
      <c r="G11" s="26">
        <f t="shared" si="1"/>
        <v>0</v>
      </c>
    </row>
    <row r="12" spans="1:18" x14ac:dyDescent="0.3">
      <c r="F12" s="26">
        <f t="shared" si="0"/>
        <v>0</v>
      </c>
      <c r="G12" s="26">
        <f t="shared" si="1"/>
        <v>0</v>
      </c>
    </row>
    <row r="13" spans="1:18" x14ac:dyDescent="0.3">
      <c r="F13" s="26">
        <f t="shared" si="0"/>
        <v>0</v>
      </c>
      <c r="G13" s="26">
        <f t="shared" si="1"/>
        <v>0</v>
      </c>
    </row>
    <row r="14" spans="1:18" x14ac:dyDescent="0.3">
      <c r="F14" s="26">
        <f t="shared" si="0"/>
        <v>0</v>
      </c>
      <c r="G14" s="26">
        <f t="shared" si="1"/>
        <v>0</v>
      </c>
    </row>
    <row r="15" spans="1:18" x14ac:dyDescent="0.3">
      <c r="F15" s="26">
        <f t="shared" si="0"/>
        <v>0</v>
      </c>
      <c r="G15" s="26">
        <f t="shared" si="1"/>
        <v>0</v>
      </c>
    </row>
    <row r="16" spans="1:18" x14ac:dyDescent="0.3">
      <c r="F16" s="26">
        <f t="shared" si="0"/>
        <v>0</v>
      </c>
      <c r="G16" s="26">
        <f t="shared" si="1"/>
        <v>0</v>
      </c>
    </row>
    <row r="17" spans="6:7" x14ac:dyDescent="0.3">
      <c r="F17" s="26">
        <f t="shared" si="0"/>
        <v>0</v>
      </c>
      <c r="G17" s="26">
        <f t="shared" si="1"/>
        <v>0</v>
      </c>
    </row>
    <row r="18" spans="6:7" x14ac:dyDescent="0.3">
      <c r="F18" s="26">
        <f t="shared" si="0"/>
        <v>0</v>
      </c>
      <c r="G18" s="26">
        <f t="shared" si="1"/>
        <v>0</v>
      </c>
    </row>
    <row r="19" spans="6:7" x14ac:dyDescent="0.3">
      <c r="F19" s="26">
        <f t="shared" si="0"/>
        <v>0</v>
      </c>
      <c r="G19" s="26">
        <f t="shared" si="1"/>
        <v>0</v>
      </c>
    </row>
    <row r="20" spans="6:7" x14ac:dyDescent="0.3">
      <c r="F20" s="26">
        <f t="shared" si="0"/>
        <v>0</v>
      </c>
      <c r="G20" s="26">
        <f t="shared" si="1"/>
        <v>0</v>
      </c>
    </row>
    <row r="21" spans="6:7" x14ac:dyDescent="0.3">
      <c r="F21" s="26">
        <f t="shared" si="0"/>
        <v>0</v>
      </c>
      <c r="G21" s="26">
        <f t="shared" si="1"/>
        <v>0</v>
      </c>
    </row>
    <row r="22" spans="6:7" x14ac:dyDescent="0.3">
      <c r="F22" s="26">
        <f t="shared" si="0"/>
        <v>0</v>
      </c>
      <c r="G22" s="26">
        <f t="shared" si="1"/>
        <v>0</v>
      </c>
    </row>
    <row r="23" spans="6:7" x14ac:dyDescent="0.3">
      <c r="F23" s="26">
        <f t="shared" si="0"/>
        <v>0</v>
      </c>
      <c r="G23" s="26">
        <f t="shared" si="1"/>
        <v>0</v>
      </c>
    </row>
    <row r="24" spans="6:7" x14ac:dyDescent="0.3">
      <c r="F24" s="26">
        <f t="shared" si="0"/>
        <v>0</v>
      </c>
      <c r="G24" s="26">
        <f t="shared" si="1"/>
        <v>0</v>
      </c>
    </row>
    <row r="25" spans="6:7" x14ac:dyDescent="0.3">
      <c r="F25" s="26">
        <f t="shared" si="0"/>
        <v>0</v>
      </c>
      <c r="G25" s="26">
        <f t="shared" si="1"/>
        <v>0</v>
      </c>
    </row>
    <row r="26" spans="6:7" x14ac:dyDescent="0.3">
      <c r="F26" s="26">
        <f t="shared" si="0"/>
        <v>0</v>
      </c>
      <c r="G26" s="26">
        <f t="shared" si="1"/>
        <v>0</v>
      </c>
    </row>
    <row r="27" spans="6:7" x14ac:dyDescent="0.3">
      <c r="F27" s="26">
        <f t="shared" si="0"/>
        <v>0</v>
      </c>
      <c r="G27" s="26">
        <f t="shared" si="1"/>
        <v>0</v>
      </c>
    </row>
    <row r="28" spans="6:7" x14ac:dyDescent="0.3">
      <c r="F28" s="26">
        <f t="shared" si="0"/>
        <v>0</v>
      </c>
      <c r="G28" s="26">
        <f t="shared" si="1"/>
        <v>0</v>
      </c>
    </row>
    <row r="29" spans="6:7" x14ac:dyDescent="0.3">
      <c r="F29" s="26">
        <f t="shared" si="0"/>
        <v>0</v>
      </c>
      <c r="G29" s="26">
        <f t="shared" si="1"/>
        <v>0</v>
      </c>
    </row>
  </sheetData>
  <mergeCells count="1">
    <mergeCell ref="A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5"/>
  <sheetViews>
    <sheetView workbookViewId="0">
      <selection activeCell="E18" sqref="E18"/>
    </sheetView>
  </sheetViews>
  <sheetFormatPr baseColWidth="10" defaultRowHeight="14.4" x14ac:dyDescent="0.3"/>
  <cols>
    <col min="3" max="3" width="14.6640625" bestFit="1" customWidth="1"/>
    <col min="4" max="4" width="14.5546875" customWidth="1"/>
    <col min="5" max="5" width="13.109375" bestFit="1" customWidth="1"/>
    <col min="6" max="6" width="12.33203125" bestFit="1" customWidth="1"/>
    <col min="7" max="7" width="14.6640625" bestFit="1" customWidth="1"/>
  </cols>
  <sheetData>
    <row r="1" spans="2:7" ht="16.8" x14ac:dyDescent="0.3">
      <c r="B1" s="50" t="s">
        <v>55</v>
      </c>
      <c r="C1" s="50"/>
      <c r="D1" s="50"/>
      <c r="E1" s="50"/>
    </row>
    <row r="2" spans="2:7" ht="16.8" x14ac:dyDescent="0.3">
      <c r="B2" s="29"/>
      <c r="C2" s="50" t="s">
        <v>57</v>
      </c>
      <c r="D2" s="50"/>
      <c r="E2" s="50"/>
      <c r="F2" s="50" t="s">
        <v>56</v>
      </c>
      <c r="G2" s="50"/>
    </row>
    <row r="3" spans="2:7" ht="16.8" x14ac:dyDescent="0.3">
      <c r="B3" s="27" t="s">
        <v>51</v>
      </c>
      <c r="C3" s="27" t="s">
        <v>23</v>
      </c>
      <c r="D3" s="27" t="s">
        <v>29</v>
      </c>
      <c r="E3" s="27" t="s">
        <v>52</v>
      </c>
      <c r="F3" s="27" t="s">
        <v>23</v>
      </c>
      <c r="G3" s="27" t="s">
        <v>29</v>
      </c>
    </row>
    <row r="4" spans="2:7" ht="16.8" x14ac:dyDescent="0.3">
      <c r="B4" s="29">
        <v>2010</v>
      </c>
      <c r="C4" s="30"/>
      <c r="D4" s="30">
        <v>0</v>
      </c>
      <c r="E4" s="34">
        <f>C4+D4</f>
        <v>0</v>
      </c>
      <c r="F4" s="35">
        <v>100000000</v>
      </c>
      <c r="G4" s="35">
        <v>50000000</v>
      </c>
    </row>
    <row r="5" spans="2:7" ht="16.8" x14ac:dyDescent="0.3">
      <c r="B5" s="29">
        <v>2011</v>
      </c>
      <c r="C5" s="30">
        <v>1923180.28</v>
      </c>
      <c r="D5" s="30">
        <v>0</v>
      </c>
      <c r="E5" s="34">
        <f t="shared" ref="E5:E25" si="0">C5+D5</f>
        <v>1923180.28</v>
      </c>
      <c r="F5" s="36">
        <f>F4-C5</f>
        <v>98076819.719999999</v>
      </c>
      <c r="G5" s="36">
        <f>G4-D5</f>
        <v>50000000</v>
      </c>
    </row>
    <row r="6" spans="2:7" ht="16.8" x14ac:dyDescent="0.3">
      <c r="B6" s="29">
        <v>2012</v>
      </c>
      <c r="C6" s="30">
        <v>1918865.5</v>
      </c>
      <c r="D6" s="30">
        <v>0</v>
      </c>
      <c r="E6" s="34">
        <f t="shared" si="0"/>
        <v>1918865.5</v>
      </c>
      <c r="F6" s="36">
        <f t="shared" ref="F6:F25" si="1">F5-C6</f>
        <v>96157954.219999999</v>
      </c>
      <c r="G6" s="36">
        <f t="shared" ref="G6:G25" si="2">G5-D6</f>
        <v>50000000</v>
      </c>
    </row>
    <row r="7" spans="2:7" ht="16.8" x14ac:dyDescent="0.3">
      <c r="B7" s="29">
        <v>2013</v>
      </c>
      <c r="C7" s="30">
        <v>1607755</v>
      </c>
      <c r="D7" s="30">
        <v>0</v>
      </c>
      <c r="E7" s="34">
        <f t="shared" si="0"/>
        <v>1607755</v>
      </c>
      <c r="F7" s="36">
        <f t="shared" si="1"/>
        <v>94550199.219999999</v>
      </c>
      <c r="G7" s="36">
        <f t="shared" si="2"/>
        <v>50000000</v>
      </c>
    </row>
    <row r="8" spans="2:7" ht="16.8" x14ac:dyDescent="0.3">
      <c r="B8" s="29">
        <v>2014</v>
      </c>
      <c r="C8" s="30">
        <v>1808084.26</v>
      </c>
      <c r="D8" s="30">
        <v>0</v>
      </c>
      <c r="E8" s="34">
        <f t="shared" si="0"/>
        <v>1808084.26</v>
      </c>
      <c r="F8" s="36">
        <f t="shared" si="1"/>
        <v>92742114.959999993</v>
      </c>
      <c r="G8" s="36">
        <f t="shared" si="2"/>
        <v>50000000</v>
      </c>
    </row>
    <row r="9" spans="2:7" ht="16.8" x14ac:dyDescent="0.3">
      <c r="B9" s="29">
        <v>2015</v>
      </c>
      <c r="C9" s="30">
        <v>1011318.98</v>
      </c>
      <c r="D9" s="30">
        <v>1675936</v>
      </c>
      <c r="E9" s="34">
        <f t="shared" si="0"/>
        <v>2687254.98</v>
      </c>
      <c r="F9" s="36">
        <f t="shared" si="1"/>
        <v>91730795.979999989</v>
      </c>
      <c r="G9" s="36">
        <f t="shared" si="2"/>
        <v>48324064</v>
      </c>
    </row>
    <row r="10" spans="2:7" ht="16.8" x14ac:dyDescent="0.3">
      <c r="B10" s="29">
        <v>2016</v>
      </c>
      <c r="C10" s="30">
        <v>1424056.14</v>
      </c>
      <c r="D10" s="30">
        <v>2054420</v>
      </c>
      <c r="E10" s="34">
        <f t="shared" si="0"/>
        <v>3478476.1399999997</v>
      </c>
      <c r="F10" s="36">
        <f t="shared" si="1"/>
        <v>90306739.839999989</v>
      </c>
      <c r="G10" s="36">
        <f t="shared" si="2"/>
        <v>46269644</v>
      </c>
    </row>
    <row r="11" spans="2:7" ht="16.8" x14ac:dyDescent="0.3">
      <c r="B11" s="29">
        <v>2017</v>
      </c>
      <c r="C11" s="30">
        <v>1048883.1000000001</v>
      </c>
      <c r="D11" s="30">
        <v>2288133</v>
      </c>
      <c r="E11" s="34">
        <f t="shared" si="0"/>
        <v>3337016.1</v>
      </c>
      <c r="F11" s="36">
        <f t="shared" si="1"/>
        <v>89257856.739999995</v>
      </c>
      <c r="G11" s="36">
        <f t="shared" si="2"/>
        <v>43981511</v>
      </c>
    </row>
    <row r="12" spans="2:7" ht="16.8" x14ac:dyDescent="0.3">
      <c r="B12" s="29">
        <v>2018</v>
      </c>
      <c r="C12" s="30">
        <v>1119880.33</v>
      </c>
      <c r="D12" s="30">
        <v>2426399.13</v>
      </c>
      <c r="E12" s="34">
        <f t="shared" si="0"/>
        <v>3546279.46</v>
      </c>
      <c r="F12" s="36">
        <f t="shared" si="1"/>
        <v>88137976.409999996</v>
      </c>
      <c r="G12" s="36">
        <f t="shared" si="2"/>
        <v>41555111.869999997</v>
      </c>
    </row>
    <row r="13" spans="2:7" ht="16.8" x14ac:dyDescent="0.3">
      <c r="B13" s="29">
        <v>2019</v>
      </c>
      <c r="C13" s="30">
        <v>1082865.6399999999</v>
      </c>
      <c r="D13" s="30">
        <v>2568607</v>
      </c>
      <c r="E13" s="34">
        <f t="shared" si="0"/>
        <v>3651472.6399999997</v>
      </c>
      <c r="F13" s="36">
        <f t="shared" si="1"/>
        <v>87055110.769999996</v>
      </c>
      <c r="G13" s="36">
        <f t="shared" si="2"/>
        <v>38986504.869999997</v>
      </c>
    </row>
    <row r="14" spans="2:7" ht="16.8" x14ac:dyDescent="0.3">
      <c r="B14" s="29">
        <v>2020</v>
      </c>
      <c r="C14" s="30">
        <v>1204184.79</v>
      </c>
      <c r="D14" s="30">
        <v>2316598</v>
      </c>
      <c r="E14" s="34">
        <f t="shared" si="0"/>
        <v>3520782.79</v>
      </c>
      <c r="F14" s="36">
        <f t="shared" si="1"/>
        <v>85850925.979999989</v>
      </c>
      <c r="G14" s="36">
        <f t="shared" si="2"/>
        <v>36669906.869999997</v>
      </c>
    </row>
    <row r="15" spans="2:7" ht="16.8" x14ac:dyDescent="0.3">
      <c r="B15" s="29">
        <v>2021</v>
      </c>
      <c r="C15" s="30">
        <v>1035875</v>
      </c>
      <c r="D15" s="30">
        <v>2324627</v>
      </c>
      <c r="E15" s="34">
        <f t="shared" si="0"/>
        <v>3360502</v>
      </c>
      <c r="F15" s="36">
        <f t="shared" si="1"/>
        <v>84815050.979999989</v>
      </c>
      <c r="G15" s="36">
        <f t="shared" si="2"/>
        <v>34345279.869999997</v>
      </c>
    </row>
    <row r="16" spans="2:7" ht="16.8" x14ac:dyDescent="0.3">
      <c r="B16" s="29">
        <v>2022</v>
      </c>
      <c r="C16" s="30">
        <v>832440</v>
      </c>
      <c r="D16" s="30">
        <v>2342036.2200000002</v>
      </c>
      <c r="E16" s="34">
        <f t="shared" si="0"/>
        <v>3174476.22</v>
      </c>
      <c r="F16" s="36">
        <f t="shared" si="1"/>
        <v>83982610.979999989</v>
      </c>
      <c r="G16" s="36">
        <f t="shared" si="2"/>
        <v>32003243.649999999</v>
      </c>
    </row>
    <row r="17" spans="2:7" ht="17.399999999999999" x14ac:dyDescent="0.35">
      <c r="B17" s="29">
        <v>2023</v>
      </c>
      <c r="C17" s="46">
        <v>747734</v>
      </c>
      <c r="D17" s="30">
        <v>1862857</v>
      </c>
      <c r="E17" s="34">
        <f>C17+D17</f>
        <v>2610591</v>
      </c>
      <c r="F17" s="36">
        <f t="shared" si="1"/>
        <v>83234876.979999989</v>
      </c>
      <c r="G17" s="36">
        <f t="shared" si="2"/>
        <v>30140386.649999999</v>
      </c>
    </row>
    <row r="18" spans="2:7" ht="16.8" x14ac:dyDescent="0.3">
      <c r="B18" s="29">
        <v>2024</v>
      </c>
      <c r="C18" s="34"/>
      <c r="D18" s="34"/>
      <c r="E18" s="27">
        <f t="shared" si="0"/>
        <v>0</v>
      </c>
      <c r="F18" s="36">
        <f t="shared" si="1"/>
        <v>83234876.979999989</v>
      </c>
      <c r="G18" s="36">
        <f t="shared" si="2"/>
        <v>30140386.649999999</v>
      </c>
    </row>
    <row r="19" spans="2:7" ht="16.8" x14ac:dyDescent="0.3">
      <c r="B19" s="29">
        <v>2025</v>
      </c>
      <c r="E19" s="27">
        <f t="shared" si="0"/>
        <v>0</v>
      </c>
      <c r="F19" s="36">
        <f t="shared" si="1"/>
        <v>83234876.979999989</v>
      </c>
      <c r="G19" s="36">
        <f t="shared" si="2"/>
        <v>30140386.649999999</v>
      </c>
    </row>
    <row r="20" spans="2:7" ht="16.8" x14ac:dyDescent="0.3">
      <c r="B20" s="29">
        <v>2026</v>
      </c>
      <c r="E20" s="27">
        <f t="shared" si="0"/>
        <v>0</v>
      </c>
      <c r="F20" s="36">
        <f t="shared" si="1"/>
        <v>83234876.979999989</v>
      </c>
      <c r="G20" s="36">
        <f t="shared" si="2"/>
        <v>30140386.649999999</v>
      </c>
    </row>
    <row r="21" spans="2:7" ht="16.8" x14ac:dyDescent="0.3">
      <c r="B21" s="29">
        <v>2027</v>
      </c>
      <c r="E21" s="27">
        <f t="shared" si="0"/>
        <v>0</v>
      </c>
      <c r="F21" s="36">
        <f t="shared" si="1"/>
        <v>83234876.979999989</v>
      </c>
      <c r="G21" s="36">
        <f t="shared" si="2"/>
        <v>30140386.649999999</v>
      </c>
    </row>
    <row r="22" spans="2:7" ht="16.8" x14ac:dyDescent="0.3">
      <c r="B22" s="29">
        <v>2028</v>
      </c>
      <c r="E22" s="27">
        <f t="shared" si="0"/>
        <v>0</v>
      </c>
      <c r="F22" s="36">
        <f t="shared" si="1"/>
        <v>83234876.979999989</v>
      </c>
      <c r="G22" s="36">
        <f t="shared" si="2"/>
        <v>30140386.649999999</v>
      </c>
    </row>
    <row r="23" spans="2:7" ht="16.8" x14ac:dyDescent="0.3">
      <c r="B23" s="29">
        <v>2029</v>
      </c>
      <c r="E23" s="27">
        <f t="shared" si="0"/>
        <v>0</v>
      </c>
      <c r="F23" s="36">
        <f t="shared" si="1"/>
        <v>83234876.979999989</v>
      </c>
      <c r="G23" s="36">
        <f t="shared" si="2"/>
        <v>30140386.649999999</v>
      </c>
    </row>
    <row r="24" spans="2:7" ht="16.8" x14ac:dyDescent="0.3">
      <c r="B24" s="29">
        <v>2030</v>
      </c>
      <c r="E24" s="27">
        <f t="shared" si="0"/>
        <v>0</v>
      </c>
      <c r="F24" s="36">
        <f t="shared" si="1"/>
        <v>83234876.979999989</v>
      </c>
      <c r="G24" s="36">
        <f t="shared" si="2"/>
        <v>30140386.649999999</v>
      </c>
    </row>
    <row r="25" spans="2:7" ht="16.8" x14ac:dyDescent="0.3">
      <c r="B25" s="29">
        <v>2031</v>
      </c>
      <c r="E25" s="27">
        <f t="shared" si="0"/>
        <v>0</v>
      </c>
      <c r="F25" s="36">
        <f t="shared" si="1"/>
        <v>83234876.979999989</v>
      </c>
      <c r="G25" s="36">
        <f t="shared" si="2"/>
        <v>30140386.649999999</v>
      </c>
    </row>
  </sheetData>
  <mergeCells count="3">
    <mergeCell ref="B1:E1"/>
    <mergeCell ref="C2:E2"/>
    <mergeCell ref="F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E7AE-0A82-4E02-BE72-2A692C3DAD43}">
  <dimension ref="A1:H11"/>
  <sheetViews>
    <sheetView tabSelected="1" topLeftCell="A4" workbookViewId="0">
      <selection activeCell="H20" sqref="H20"/>
    </sheetView>
  </sheetViews>
  <sheetFormatPr baseColWidth="10" defaultRowHeight="14.4" x14ac:dyDescent="0.3"/>
  <cols>
    <col min="6" max="6" width="11.6640625" style="51" bestFit="1" customWidth="1"/>
    <col min="7" max="8" width="12.33203125" style="51" bestFit="1" customWidth="1"/>
  </cols>
  <sheetData>
    <row r="1" spans="1:8" x14ac:dyDescent="0.3">
      <c r="A1" s="1" t="s">
        <v>24</v>
      </c>
      <c r="B1" s="1" t="s">
        <v>31</v>
      </c>
      <c r="G1" s="52" t="s">
        <v>88</v>
      </c>
    </row>
    <row r="2" spans="1:8" x14ac:dyDescent="0.3">
      <c r="G2" s="52">
        <v>56869981</v>
      </c>
    </row>
    <row r="3" spans="1:8" x14ac:dyDescent="0.3">
      <c r="A3">
        <v>2015</v>
      </c>
      <c r="F3" s="51">
        <v>1150194</v>
      </c>
      <c r="G3" s="52">
        <f t="shared" ref="G3:G5" si="0">G2-F3</f>
        <v>55719787</v>
      </c>
      <c r="H3" s="51">
        <f>G3*0.49</f>
        <v>27302695.629999999</v>
      </c>
    </row>
    <row r="4" spans="1:8" x14ac:dyDescent="0.3">
      <c r="A4">
        <v>2016</v>
      </c>
      <c r="F4" s="51">
        <v>850076</v>
      </c>
      <c r="G4" s="52">
        <f t="shared" si="0"/>
        <v>54869711</v>
      </c>
      <c r="H4" s="51">
        <f t="shared" ref="H4:H8" si="1">G4*0.49</f>
        <v>26886158.390000001</v>
      </c>
    </row>
    <row r="5" spans="1:8" x14ac:dyDescent="0.3">
      <c r="A5">
        <v>2017</v>
      </c>
      <c r="F5" s="51">
        <v>732503</v>
      </c>
      <c r="G5" s="52">
        <f t="shared" si="0"/>
        <v>54137208</v>
      </c>
      <c r="H5" s="51">
        <f t="shared" si="1"/>
        <v>26527231.919999998</v>
      </c>
    </row>
    <row r="6" spans="1:8" x14ac:dyDescent="0.3">
      <c r="A6">
        <v>2018</v>
      </c>
      <c r="F6" s="51">
        <v>1020121</v>
      </c>
      <c r="G6" s="52">
        <f>G5-F6</f>
        <v>53117087</v>
      </c>
      <c r="H6" s="51">
        <f t="shared" si="1"/>
        <v>26027372.629999999</v>
      </c>
    </row>
    <row r="7" spans="1:8" x14ac:dyDescent="0.3">
      <c r="A7">
        <v>2019</v>
      </c>
      <c r="F7" s="51">
        <v>703573</v>
      </c>
      <c r="G7" s="52">
        <f>G6-F6</f>
        <v>52096966</v>
      </c>
      <c r="H7" s="51">
        <f t="shared" si="1"/>
        <v>25527513.34</v>
      </c>
    </row>
    <row r="8" spans="1:8" x14ac:dyDescent="0.3">
      <c r="A8">
        <v>2020</v>
      </c>
      <c r="F8" s="51">
        <v>1321345</v>
      </c>
      <c r="G8" s="52">
        <f>G7-F8</f>
        <v>50775621</v>
      </c>
      <c r="H8" s="51">
        <f t="shared" si="1"/>
        <v>24880054.289999999</v>
      </c>
    </row>
    <row r="9" spans="1:8" x14ac:dyDescent="0.3">
      <c r="A9">
        <v>2021</v>
      </c>
      <c r="F9" s="51">
        <v>1456386</v>
      </c>
      <c r="G9" s="52">
        <f>G8-F9</f>
        <v>49319235</v>
      </c>
      <c r="H9" s="51">
        <f>G9*0.49</f>
        <v>24166425.149999999</v>
      </c>
    </row>
    <row r="10" spans="1:8" x14ac:dyDescent="0.3">
      <c r="A10">
        <v>2022</v>
      </c>
      <c r="F10" s="51">
        <v>1541772</v>
      </c>
      <c r="G10" s="52">
        <f>G9-F10</f>
        <v>47777463</v>
      </c>
      <c r="H10" s="51">
        <f>G10*0.49</f>
        <v>23410956.870000001</v>
      </c>
    </row>
    <row r="11" spans="1:8" x14ac:dyDescent="0.3">
      <c r="A11">
        <v>2023</v>
      </c>
      <c r="F11" s="51">
        <v>1517448</v>
      </c>
      <c r="G11" s="52">
        <f>G10-F11</f>
        <v>46260015</v>
      </c>
      <c r="H11" s="51">
        <f>G11*0.49</f>
        <v>22667407.349999998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7C9C8-3E12-45B1-A3A6-05FED63656AC}">
  <dimension ref="A1:G23"/>
  <sheetViews>
    <sheetView workbookViewId="0">
      <selection activeCell="E14" sqref="E14"/>
    </sheetView>
  </sheetViews>
  <sheetFormatPr baseColWidth="10" defaultRowHeight="14.4" x14ac:dyDescent="0.3"/>
  <cols>
    <col min="2" max="2" width="14.5546875" customWidth="1"/>
    <col min="3" max="3" width="18" customWidth="1"/>
    <col min="4" max="4" width="16" customWidth="1"/>
    <col min="5" max="5" width="18.5546875" customWidth="1"/>
  </cols>
  <sheetData>
    <row r="1" spans="1:7" ht="16.8" x14ac:dyDescent="0.3">
      <c r="A1" s="29"/>
      <c r="B1" s="50" t="s">
        <v>42</v>
      </c>
      <c r="C1" s="50"/>
      <c r="D1" s="50"/>
      <c r="E1" s="50"/>
      <c r="F1" s="29"/>
      <c r="G1" s="29"/>
    </row>
    <row r="2" spans="1:7" ht="28.5" customHeight="1" x14ac:dyDescent="0.3">
      <c r="A2" s="29"/>
      <c r="B2" s="29"/>
      <c r="C2" s="50" t="s">
        <v>53</v>
      </c>
      <c r="D2" s="50"/>
      <c r="E2" s="50"/>
      <c r="F2" s="29"/>
      <c r="G2" s="29"/>
    </row>
    <row r="3" spans="1:7" ht="33" customHeight="1" x14ac:dyDescent="0.3">
      <c r="A3" s="29"/>
      <c r="B3" s="27" t="s">
        <v>51</v>
      </c>
      <c r="C3" s="27" t="s">
        <v>29</v>
      </c>
      <c r="D3" s="27" t="s">
        <v>37</v>
      </c>
      <c r="E3" s="27" t="s">
        <v>52</v>
      </c>
      <c r="F3" s="29"/>
      <c r="G3" s="29"/>
    </row>
    <row r="4" spans="1:7" ht="16.8" x14ac:dyDescent="0.3">
      <c r="A4" s="29"/>
      <c r="B4" s="29">
        <v>2017</v>
      </c>
      <c r="C4" s="29">
        <v>22483.24</v>
      </c>
      <c r="D4" s="29">
        <v>0</v>
      </c>
      <c r="E4" s="27">
        <f>C4+D4</f>
        <v>22483.24</v>
      </c>
      <c r="F4" s="27"/>
      <c r="G4" s="29"/>
    </row>
    <row r="5" spans="1:7" ht="16.8" x14ac:dyDescent="0.3">
      <c r="A5" s="29"/>
      <c r="B5" s="29">
        <v>2018</v>
      </c>
      <c r="C5" s="29">
        <v>79166.679999999993</v>
      </c>
      <c r="D5" s="29">
        <v>0</v>
      </c>
      <c r="E5" s="27">
        <f t="shared" ref="E5:E9" si="0">C5+D5</f>
        <v>79166.679999999993</v>
      </c>
      <c r="F5" s="27"/>
      <c r="G5" s="29"/>
    </row>
    <row r="6" spans="1:7" ht="16.8" x14ac:dyDescent="0.3">
      <c r="A6" s="29"/>
      <c r="B6" s="29">
        <v>2019</v>
      </c>
      <c r="C6" s="29">
        <v>83596.539999999994</v>
      </c>
      <c r="D6" s="29">
        <v>0</v>
      </c>
      <c r="E6" s="27">
        <f t="shared" si="0"/>
        <v>83596.539999999994</v>
      </c>
      <c r="F6" s="27"/>
      <c r="G6" s="29"/>
    </row>
    <row r="7" spans="1:7" ht="16.8" x14ac:dyDescent="0.3">
      <c r="A7" s="29"/>
      <c r="B7" s="29">
        <v>2020</v>
      </c>
      <c r="C7" s="29">
        <v>100466</v>
      </c>
      <c r="D7" s="29">
        <v>0</v>
      </c>
      <c r="E7" s="27">
        <f t="shared" si="0"/>
        <v>100466</v>
      </c>
      <c r="F7" s="27"/>
      <c r="G7" s="29"/>
    </row>
    <row r="8" spans="1:7" ht="16.8" x14ac:dyDescent="0.3">
      <c r="A8" s="29"/>
      <c r="B8" s="29">
        <v>2021</v>
      </c>
      <c r="C8" s="29">
        <v>106688</v>
      </c>
      <c r="D8" s="29">
        <v>0</v>
      </c>
      <c r="E8" s="27">
        <f t="shared" si="0"/>
        <v>106688</v>
      </c>
      <c r="F8" s="27"/>
      <c r="G8" s="29"/>
    </row>
    <row r="9" spans="1:7" ht="16.8" x14ac:dyDescent="0.3">
      <c r="A9" s="29"/>
      <c r="B9" s="29">
        <v>2022</v>
      </c>
      <c r="C9" s="29">
        <v>75974.259999999995</v>
      </c>
      <c r="D9" s="29">
        <v>2873.75</v>
      </c>
      <c r="E9" s="27">
        <f t="shared" si="0"/>
        <v>78848.009999999995</v>
      </c>
      <c r="F9" s="27"/>
      <c r="G9" s="29"/>
    </row>
    <row r="10" spans="1:7" ht="16.8" x14ac:dyDescent="0.3">
      <c r="A10" s="29"/>
      <c r="B10" s="29">
        <v>2023</v>
      </c>
      <c r="C10" s="29">
        <v>66418</v>
      </c>
      <c r="D10" s="29">
        <v>30346.5</v>
      </c>
      <c r="E10" s="34">
        <f>C10+D10</f>
        <v>96764.5</v>
      </c>
      <c r="F10" s="29"/>
      <c r="G10" s="29"/>
    </row>
    <row r="11" spans="1:7" ht="16.8" x14ac:dyDescent="0.3">
      <c r="A11" s="29"/>
      <c r="B11" s="29"/>
      <c r="C11" s="29"/>
      <c r="D11" s="29"/>
      <c r="E11" s="29"/>
      <c r="F11" s="29"/>
      <c r="G11" s="29"/>
    </row>
    <row r="12" spans="1:7" ht="16.8" x14ac:dyDescent="0.3">
      <c r="A12" s="27"/>
      <c r="B12" s="27"/>
      <c r="C12" s="29"/>
      <c r="D12" s="29"/>
      <c r="E12" s="29"/>
      <c r="F12" s="29"/>
      <c r="G12" s="29"/>
    </row>
    <row r="13" spans="1:7" ht="16.8" x14ac:dyDescent="0.3">
      <c r="A13" s="29"/>
      <c r="B13" s="29"/>
      <c r="C13" s="29"/>
      <c r="D13" s="29"/>
      <c r="E13" s="29"/>
      <c r="F13" s="29"/>
      <c r="G13" s="29"/>
    </row>
    <row r="14" spans="1:7" ht="16.8" x14ac:dyDescent="0.3">
      <c r="A14" s="29"/>
      <c r="B14" s="29"/>
      <c r="C14" s="29"/>
      <c r="D14" s="29"/>
      <c r="E14" s="29"/>
      <c r="F14" s="27"/>
      <c r="G14" s="29"/>
    </row>
    <row r="15" spans="1:7" ht="16.8" x14ac:dyDescent="0.3">
      <c r="A15" s="29"/>
      <c r="B15" s="29"/>
      <c r="C15" s="29"/>
      <c r="D15" s="29"/>
      <c r="E15" s="29"/>
      <c r="F15" s="29"/>
      <c r="G15" s="29"/>
    </row>
    <row r="16" spans="1:7" ht="16.8" x14ac:dyDescent="0.3">
      <c r="A16" s="29"/>
      <c r="B16" s="29"/>
      <c r="C16" s="29"/>
      <c r="D16" s="29"/>
      <c r="E16" s="29"/>
      <c r="F16" s="29"/>
      <c r="G16" s="29"/>
    </row>
    <row r="17" spans="1:7" ht="16.8" x14ac:dyDescent="0.3">
      <c r="A17" s="29"/>
      <c r="B17" s="29"/>
      <c r="C17" s="29"/>
      <c r="D17" s="29"/>
      <c r="E17" s="29"/>
      <c r="F17" s="29"/>
      <c r="G17" s="29"/>
    </row>
    <row r="18" spans="1:7" ht="16.8" x14ac:dyDescent="0.3">
      <c r="A18" s="29"/>
      <c r="B18" s="29"/>
      <c r="C18" s="29"/>
      <c r="D18" s="29"/>
      <c r="E18" s="29"/>
      <c r="F18" s="29"/>
      <c r="G18" s="29"/>
    </row>
    <row r="19" spans="1:7" ht="16.8" x14ac:dyDescent="0.3">
      <c r="A19" s="29"/>
      <c r="B19" s="29"/>
      <c r="C19" s="29"/>
      <c r="D19" s="29"/>
      <c r="E19" s="29"/>
      <c r="F19" s="29"/>
      <c r="G19" s="29"/>
    </row>
    <row r="20" spans="1:7" ht="16.8" x14ac:dyDescent="0.3">
      <c r="A20" s="29"/>
      <c r="B20" s="29"/>
      <c r="C20" s="29"/>
      <c r="D20" s="29"/>
      <c r="E20" s="29"/>
      <c r="F20" s="29"/>
      <c r="G20" s="29"/>
    </row>
    <row r="21" spans="1:7" ht="16.8" x14ac:dyDescent="0.3">
      <c r="A21" s="29"/>
      <c r="B21" s="29"/>
      <c r="C21" s="29"/>
      <c r="D21" s="29"/>
      <c r="E21" s="29"/>
      <c r="F21" s="29"/>
      <c r="G21" s="29"/>
    </row>
    <row r="22" spans="1:7" ht="16.8" x14ac:dyDescent="0.3">
      <c r="A22" s="29"/>
      <c r="B22" s="29"/>
      <c r="C22" s="29"/>
      <c r="D22" s="29"/>
      <c r="E22" s="29"/>
      <c r="F22" s="29"/>
      <c r="G22" s="29"/>
    </row>
    <row r="23" spans="1:7" ht="16.8" x14ac:dyDescent="0.3">
      <c r="A23" s="29"/>
      <c r="B23" s="29"/>
      <c r="C23" s="29"/>
      <c r="D23" s="29"/>
      <c r="E23" s="29"/>
      <c r="F23" s="29"/>
      <c r="G23" s="29"/>
    </row>
  </sheetData>
  <mergeCells count="2">
    <mergeCell ref="B1:E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GRAVIER CONCASSE</vt:lpstr>
      <vt:lpstr>STATISTIQUE</vt:lpstr>
      <vt:lpstr>EXPEDITION OR</vt:lpstr>
      <vt:lpstr>CALCAIRE</vt:lpstr>
      <vt:lpstr>PHOSPHATE</vt:lpstr>
      <vt:lpstr>DOLOMIE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2014-09-17T15:00:47Z</dcterms:created>
  <dcterms:modified xsi:type="dcterms:W3CDTF">2024-10-30T13:45:09Z</dcterms:modified>
</cp:coreProperties>
</file>